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oseeva\Desktop\"/>
    </mc:Choice>
  </mc:AlternateContent>
  <bookViews>
    <workbookView xWindow="0" yWindow="0" windowWidth="28800" windowHeight="12435" activeTab="1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52511"/>
</workbook>
</file>

<file path=xl/calcChain.xml><?xml version="1.0" encoding="utf-8"?>
<calcChain xmlns="http://schemas.openxmlformats.org/spreadsheetml/2006/main">
  <c r="E25" i="5" l="1"/>
  <c r="E12" i="1"/>
  <c r="E25" i="1" l="1"/>
  <c r="D25" i="1"/>
  <c r="D18" i="1"/>
  <c r="E18" i="1"/>
  <c r="D31" i="5" l="1"/>
  <c r="D30" i="5"/>
  <c r="E31" i="5"/>
  <c r="E30" i="5"/>
  <c r="D39" i="5" l="1"/>
  <c r="E39" i="5"/>
  <c r="E42" i="5"/>
  <c r="E40" i="5" s="1"/>
  <c r="D42" i="5"/>
  <c r="E29" i="5"/>
  <c r="E27" i="5"/>
  <c r="E23" i="5" s="1"/>
  <c r="E26" i="5"/>
  <c r="E22" i="5"/>
  <c r="E21" i="5"/>
  <c r="E20" i="5"/>
  <c r="E18" i="5"/>
  <c r="E7" i="5"/>
  <c r="D27" i="5"/>
  <c r="D26" i="5"/>
  <c r="D25" i="5"/>
  <c r="D23" i="5" s="1"/>
  <c r="D18" i="5"/>
  <c r="D7" i="5"/>
  <c r="D6" i="5" l="1"/>
  <c r="D22" i="5"/>
  <c r="D21" i="5"/>
  <c r="D20" i="5"/>
  <c r="E13" i="5"/>
  <c r="E12" i="5"/>
  <c r="E11" i="5"/>
  <c r="E10" i="5"/>
  <c r="E9" i="5"/>
  <c r="E17" i="5"/>
  <c r="E16" i="5"/>
  <c r="E14" i="5" s="1"/>
  <c r="D17" i="5"/>
  <c r="D14" i="5" s="1"/>
  <c r="D13" i="5"/>
  <c r="D12" i="5"/>
  <c r="D11" i="5"/>
  <c r="D10" i="5"/>
  <c r="D9" i="5"/>
  <c r="E11" i="1"/>
  <c r="D12" i="1"/>
  <c r="D11" i="1"/>
  <c r="E9" i="1"/>
  <c r="D9" i="1"/>
  <c r="D40" i="5" l="1"/>
  <c r="E37" i="5"/>
  <c r="D37" i="5"/>
  <c r="E6" i="5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F13" i="1"/>
  <c r="F9" i="1"/>
  <c r="F8" i="1"/>
  <c r="E13" i="1" l="1"/>
  <c r="E17" i="1" s="1"/>
  <c r="D13" i="1"/>
  <c r="F10" i="1"/>
  <c r="F14" i="1" l="1"/>
  <c r="D17" i="1"/>
  <c r="F18" i="1" l="1"/>
</calcChain>
</file>

<file path=xl/sharedStrings.xml><?xml version="1.0" encoding="utf-8"?>
<sst xmlns="http://schemas.openxmlformats.org/spreadsheetml/2006/main" count="243" uniqueCount="160">
  <si>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</si>
  <si>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</si>
  <si>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</si>
  <si>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</si>
  <si>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</si>
  <si>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</si>
  <si>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</si>
  <si>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</si>
  <si>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</si>
  <si>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</si>
  <si>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</si>
  <si>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</si>
  <si>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</si>
  <si>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</si>
  <si>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</si>
  <si>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</si>
  <si>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</si>
  <si>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</si>
  <si>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</si>
  <si>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</si>
  <si>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</si>
  <si>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</si>
  <si>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</si>
  <si>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</si>
  <si>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</si>
  <si>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</si>
  <si>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</si>
  <si>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</si>
  <si>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</si>
  <si>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</si>
  <si>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</si>
  <si>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</si>
  <si>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</si>
  <si>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</si>
  <si>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</si>
  <si>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</si>
  <si>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</si>
  <si>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</si>
  <si>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</si>
  <si>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</si>
  <si>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</si>
  <si>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</si>
  <si>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</si>
  <si>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</si>
  <si>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</si>
  <si>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</si>
  <si>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</si>
  <si>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</si>
  <si>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</si>
  <si>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</si>
  <si>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</si>
  <si>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</si>
  <si>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</si>
  <si>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</si>
  <si>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</si>
  <si>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</si>
  <si>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</si>
  <si>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</si>
  <si>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</si>
  <si>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</si>
  <si>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</si>
  <si>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</si>
  <si>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</si>
  <si>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</si>
  <si>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</si>
  <si>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</si>
  <si>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</si>
  <si>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</si>
  <si>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</si>
  <si>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</si>
  <si>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</si>
  <si>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</si>
  <si>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</si>
  <si>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</si>
  <si>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</si>
  <si>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</si>
  <si>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</si>
  <si>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</si>
  <si>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</si>
  <si>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</si>
  <si>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</si>
  <si>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</si>
  <si>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</si>
  <si>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</si>
  <si>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</si>
  <si>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</si>
  <si>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</si>
  <si>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</si>
  <si>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</si>
  <si>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</si>
  <si>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</si>
  <si>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</si>
  <si>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</si>
  <si>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</si>
  <si>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</si>
  <si>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</si>
  <si>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</si>
  <si>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</si>
  <si>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</si>
  <si>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</si>
  <si>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</si>
  <si>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</si>
  <si>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</si>
  <si>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</si>
  <si>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</si>
  <si>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</si>
  <si>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</si>
  <si>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</si>
  <si>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</si>
  <si>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</si>
  <si>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</si>
  <si>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</si>
  <si>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</si>
  <si>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</si>
  <si>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</si>
  <si>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</si>
  <si>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</si>
  <si>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</si>
  <si>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</si>
  <si>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</si>
  <si>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</si>
  <si>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</si>
  <si>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</si>
  <si>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</si>
  <si>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</si>
  <si>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</si>
  <si>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</si>
  <si>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</si>
  <si>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</si>
  <si>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</si>
  <si>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</si>
  <si>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</si>
  <si>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</si>
  <si>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</si>
  <si>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</si>
  <si>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</si>
  <si>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</si>
  <si>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</si>
  <si>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</si>
  <si>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</si>
  <si>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</si>
  <si>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</si>
  <si>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</si>
  <si>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</si>
  <si>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</si>
  <si>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</si>
  <si>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</si>
  <si>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</si>
  <si>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</si>
  <si>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</si>
  <si>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</si>
  <si>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</si>
  <si>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</si>
  <si>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</si>
  <si>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</si>
  <si>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</si>
  <si>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налог, взимаемый в связи с применением упрощенной системы налогообложения (норматив отчислений в 2021 и 2022 гг - 50,0% )</t>
  </si>
  <si>
    <t>акцизы (норматив отчислений в 2021 г - 4,2 %; в 2022 г - 4,3%)</t>
  </si>
  <si>
    <t>повлияло отрицательно</t>
  </si>
  <si>
    <t>Для сокращения кассового разрыва бюджета принимаются следующие меры:
1. использование остатков, сложившихся по состоянию на 01.01.2023 года;
2.перенос сроков зачисления  запланированных квартальных сумм дотации на выравнивание бюджетной обеспеченности из бюджета Ненецкого автономного округа в бюджет муниципального образования "Городской округ "Город Нарьян-Мар" на более ранние сроки;
3. в первую очередь расходуются средства бюджета на оплату  срочных обязательств;
4. планируется привлечение бюджетного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</si>
</sst>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1" fillId="2" borderId="20" xfId="0" applyNumberFormat="1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5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13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top" wrapText="1"/>
    </xf>
    <xf numFmtId="164" fontId="8" fillId="0" borderId="1" xfId="1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6" fillId="2" borderId="10" xfId="0" applyNumberFormat="1" applyFont="1" applyFill="1" applyBorder="1" applyAlignment="1">
      <alignment vertical="top" wrapText="1"/>
    </xf>
    <xf numFmtId="0" fontId="8" fillId="0" borderId="0" xfId="1" applyFont="1" applyFill="1"/>
    <xf numFmtId="165" fontId="15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vertical="top" wrapText="1"/>
      <protection locked="0"/>
    </xf>
    <xf numFmtId="164" fontId="1" fillId="0" borderId="24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31" workbookViewId="0">
      <selection activeCell="E11" sqref="E11:E12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20.7109375" style="1" customWidth="1"/>
    <col min="5" max="5" width="28.28515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102" t="s">
        <v>105</v>
      </c>
      <c r="C1" s="102"/>
      <c r="D1" s="102"/>
      <c r="E1" s="102"/>
      <c r="F1" s="102"/>
    </row>
    <row r="2" spans="1:6" ht="19.5" customHeight="1" x14ac:dyDescent="0.35">
      <c r="B2" s="101"/>
      <c r="C2" s="101"/>
      <c r="D2" s="101"/>
      <c r="E2" s="101"/>
    </row>
    <row r="3" spans="1:6" ht="14.25" customHeight="1" x14ac:dyDescent="0.25">
      <c r="B3" s="100" t="s">
        <v>23</v>
      </c>
      <c r="C3" s="100"/>
      <c r="D3" s="100"/>
      <c r="E3" s="100"/>
    </row>
    <row r="4" spans="1:6" ht="18.75" customHeight="1" x14ac:dyDescent="0.3">
      <c r="B4" s="109" t="s">
        <v>22</v>
      </c>
      <c r="C4" s="109"/>
      <c r="D4" s="109"/>
      <c r="E4" s="109"/>
    </row>
    <row r="6" spans="1:6" ht="15" customHeight="1" x14ac:dyDescent="0.25">
      <c r="A6" s="107" t="s">
        <v>24</v>
      </c>
      <c r="B6" s="107" t="s">
        <v>1</v>
      </c>
      <c r="C6" s="107" t="s">
        <v>2</v>
      </c>
      <c r="D6" s="110" t="s">
        <v>10</v>
      </c>
      <c r="E6" s="110"/>
      <c r="F6" s="107" t="s">
        <v>25</v>
      </c>
    </row>
    <row r="7" spans="1:6" ht="27.75" customHeight="1" thickBot="1" x14ac:dyDescent="0.3">
      <c r="A7" s="108"/>
      <c r="B7" s="108"/>
      <c r="C7" s="108"/>
      <c r="D7" s="8" t="s">
        <v>106</v>
      </c>
      <c r="E7" s="8" t="s">
        <v>107</v>
      </c>
      <c r="F7" s="108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/>
      <c r="E8" s="36"/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919496.5</f>
        <v>919496.5</v>
      </c>
      <c r="E9" s="13">
        <f>1364537.6</f>
        <v>1364537.6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6">
        <f>718936.4</f>
        <v>718936.4</v>
      </c>
      <c r="E11" s="37">
        <f>777642.8</f>
        <v>777642.8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f>200560.1</f>
        <v>200560.1</v>
      </c>
      <c r="E12" s="38">
        <f>586894.8</f>
        <v>586894.80000000005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935191.5</v>
      </c>
      <c r="E13" s="13">
        <f t="shared" ref="E13" si="0">E15+E16</f>
        <v>1241501.2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160928.70000000001</v>
      </c>
      <c r="E15" s="37">
        <v>411735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774262.8</v>
      </c>
      <c r="E16" s="38">
        <v>829766.2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-15695</v>
      </c>
      <c r="E17" s="13">
        <f>E9-E13</f>
        <v>123036.40000000014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</f>
        <v>65000</v>
      </c>
      <c r="E18" s="6">
        <f>E21</f>
        <v>65000</v>
      </c>
      <c r="F18" s="15" t="str">
        <f>IF(ROUND((D17+E17+D18+E18),1)&lt;&gt;0,"ОШИБКА: непокрытый дефицит (профицит)","")</f>
        <v>ОШИБКА: непокрытый дефицит (профицит)</v>
      </c>
      <c r="H18" s="7"/>
    </row>
    <row r="19" spans="1:8" ht="15.75" thickBot="1" x14ac:dyDescent="0.3">
      <c r="A19" s="41"/>
      <c r="B19" s="64" t="s">
        <v>21</v>
      </c>
      <c r="C19" s="42"/>
      <c r="D19" s="67"/>
      <c r="E19" s="67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3">
        <v>65000</v>
      </c>
      <c r="E20" s="63">
        <v>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108</v>
      </c>
      <c r="C21" s="62" t="s">
        <v>0</v>
      </c>
      <c r="D21" s="66">
        <v>0</v>
      </c>
      <c r="E21" s="66">
        <v>65000</v>
      </c>
      <c r="F21" s="15"/>
    </row>
    <row r="22" spans="1:8" ht="58.5" customHeight="1" x14ac:dyDescent="0.25">
      <c r="A22" s="25" t="s">
        <v>47</v>
      </c>
      <c r="B22" s="2" t="s">
        <v>14</v>
      </c>
      <c r="C22" s="62" t="s">
        <v>0</v>
      </c>
      <c r="D22" s="37">
        <v>0</v>
      </c>
      <c r="E22" s="37">
        <v>0</v>
      </c>
      <c r="F22" s="15"/>
    </row>
    <row r="23" spans="1:8" x14ac:dyDescent="0.25">
      <c r="A23" s="25" t="s">
        <v>48</v>
      </c>
      <c r="B23" s="2" t="s">
        <v>13</v>
      </c>
      <c r="C23" s="62" t="s">
        <v>0</v>
      </c>
      <c r="D23" s="37">
        <v>0</v>
      </c>
      <c r="E23" s="37">
        <v>0</v>
      </c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0</v>
      </c>
      <c r="E24" s="38">
        <v>0</v>
      </c>
      <c r="F24" s="68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5">
        <f>D28</f>
        <v>65000</v>
      </c>
      <c r="E25" s="65">
        <f>E27</f>
        <v>65000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5" t="s">
        <v>51</v>
      </c>
      <c r="B27" s="3" t="s">
        <v>26</v>
      </c>
      <c r="C27" s="4" t="s">
        <v>0</v>
      </c>
      <c r="D27" s="37">
        <v>0</v>
      </c>
      <c r="E27" s="37">
        <v>65000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5" t="s">
        <v>52</v>
      </c>
      <c r="B28" s="3" t="s">
        <v>27</v>
      </c>
      <c r="C28" s="4" t="s">
        <v>0</v>
      </c>
      <c r="D28" s="37">
        <v>65000</v>
      </c>
      <c r="E28" s="37">
        <v>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>ОШИБКА: объем долга должен равняться сумме долга на конец предыдущего периода и сальдо по коммерческим кредитам в текущем периоде</v>
      </c>
    </row>
    <row r="29" spans="1:8" ht="43.5" customHeight="1" thickBot="1" x14ac:dyDescent="0.3">
      <c r="A29" s="41" t="s">
        <v>53</v>
      </c>
      <c r="B29" s="64" t="s">
        <v>65</v>
      </c>
      <c r="C29" s="69" t="s">
        <v>0</v>
      </c>
      <c r="D29" s="43">
        <v>0</v>
      </c>
      <c r="E29" s="43">
        <v>0</v>
      </c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24" t="s">
        <v>54</v>
      </c>
      <c r="B30" s="9" t="s">
        <v>145</v>
      </c>
      <c r="C30" s="70" t="s">
        <v>113</v>
      </c>
      <c r="D30" s="103" t="s">
        <v>158</v>
      </c>
      <c r="E30" s="104"/>
      <c r="F30" s="14"/>
    </row>
    <row r="31" spans="1:8" ht="216" customHeight="1" thickBot="1" x14ac:dyDescent="0.3">
      <c r="A31" s="26" t="s">
        <v>55</v>
      </c>
      <c r="B31" s="96" t="s">
        <v>146</v>
      </c>
      <c r="C31" s="71"/>
      <c r="D31" s="105" t="s">
        <v>159</v>
      </c>
      <c r="E31" s="106"/>
      <c r="F31" s="97" t="s">
        <v>114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9" zoomScaleNormal="100" workbookViewId="0">
      <selection activeCell="D40" sqref="D40"/>
    </sheetView>
  </sheetViews>
  <sheetFormatPr defaultRowHeight="18.75" x14ac:dyDescent="0.3"/>
  <cols>
    <col min="1" max="1" width="9" style="59" customWidth="1"/>
    <col min="2" max="2" width="79.42578125" style="51" customWidth="1"/>
    <col min="3" max="3" width="11.5703125" style="54" customWidth="1"/>
    <col min="4" max="4" width="14.42578125" style="51" customWidth="1"/>
    <col min="5" max="5" width="13.85546875" style="51" customWidth="1"/>
    <col min="6" max="16384" width="9.140625" style="51"/>
  </cols>
  <sheetData>
    <row r="1" spans="1:6" ht="17.25" customHeight="1" x14ac:dyDescent="0.3">
      <c r="A1" s="111" t="s">
        <v>116</v>
      </c>
      <c r="B1" s="111"/>
      <c r="C1" s="111"/>
      <c r="D1" s="111"/>
      <c r="E1" s="72"/>
      <c r="F1" s="72"/>
    </row>
    <row r="2" spans="1:6" ht="7.5" hidden="1" customHeight="1" x14ac:dyDescent="0.3">
      <c r="A2" s="112"/>
      <c r="B2" s="112"/>
      <c r="C2" s="112"/>
      <c r="D2" s="112"/>
      <c r="E2" s="112"/>
    </row>
    <row r="3" spans="1:6" ht="27" customHeight="1" x14ac:dyDescent="0.3">
      <c r="A3" s="113" t="s">
        <v>24</v>
      </c>
      <c r="B3" s="114" t="s">
        <v>1</v>
      </c>
      <c r="C3" s="115" t="s">
        <v>117</v>
      </c>
      <c r="D3" s="116" t="s">
        <v>66</v>
      </c>
      <c r="E3" s="117"/>
    </row>
    <row r="4" spans="1:6" s="61" customFormat="1" ht="21.75" customHeight="1" x14ac:dyDescent="0.3">
      <c r="A4" s="113"/>
      <c r="B4" s="114"/>
      <c r="C4" s="115"/>
      <c r="D4" s="73" t="s">
        <v>118</v>
      </c>
      <c r="E4" s="73" t="s">
        <v>107</v>
      </c>
    </row>
    <row r="5" spans="1:6" s="61" customFormat="1" ht="21.75" customHeight="1" x14ac:dyDescent="0.3">
      <c r="A5" s="74" t="s">
        <v>67</v>
      </c>
      <c r="B5" s="75" t="s">
        <v>68</v>
      </c>
      <c r="C5" s="76"/>
      <c r="D5" s="77"/>
      <c r="E5" s="77"/>
    </row>
    <row r="6" spans="1:6" x14ac:dyDescent="0.3">
      <c r="A6" s="78" t="s">
        <v>69</v>
      </c>
      <c r="B6" s="79" t="s">
        <v>119</v>
      </c>
      <c r="C6" s="80" t="s">
        <v>0</v>
      </c>
      <c r="D6" s="92">
        <f>D7+D18+D23</f>
        <v>919496.49999999988</v>
      </c>
      <c r="E6" s="92">
        <f>E7+E18+E23</f>
        <v>1364537.6</v>
      </c>
      <c r="F6" s="98"/>
    </row>
    <row r="7" spans="1:6" x14ac:dyDescent="0.3">
      <c r="A7" s="78" t="s">
        <v>70</v>
      </c>
      <c r="B7" s="79" t="s">
        <v>71</v>
      </c>
      <c r="C7" s="80" t="s">
        <v>0</v>
      </c>
      <c r="D7" s="92">
        <f>665184.7</f>
        <v>665184.69999999995</v>
      </c>
      <c r="E7" s="92">
        <f>717159.6</f>
        <v>717159.6</v>
      </c>
    </row>
    <row r="8" spans="1:6" ht="13.5" customHeight="1" x14ac:dyDescent="0.3">
      <c r="A8" s="78"/>
      <c r="B8" s="81" t="s">
        <v>21</v>
      </c>
      <c r="C8" s="80"/>
      <c r="D8" s="92"/>
      <c r="E8" s="92"/>
    </row>
    <row r="9" spans="1:6" ht="21.75" customHeight="1" x14ac:dyDescent="0.3">
      <c r="A9" s="82" t="s">
        <v>72</v>
      </c>
      <c r="B9" s="81" t="s">
        <v>102</v>
      </c>
      <c r="C9" s="83" t="s">
        <v>0</v>
      </c>
      <c r="D9" s="92">
        <f>573901.2</f>
        <v>573901.19999999995</v>
      </c>
      <c r="E9" s="92">
        <f>617711.1</f>
        <v>617711.1</v>
      </c>
    </row>
    <row r="10" spans="1:6" x14ac:dyDescent="0.3">
      <c r="A10" s="82" t="s">
        <v>73</v>
      </c>
      <c r="B10" s="81" t="s">
        <v>120</v>
      </c>
      <c r="C10" s="83" t="s">
        <v>0</v>
      </c>
      <c r="D10" s="93">
        <f>49067.4</f>
        <v>49067.4</v>
      </c>
      <c r="E10" s="93">
        <f>64329.1</f>
        <v>64329.1</v>
      </c>
    </row>
    <row r="11" spans="1:6" ht="30" customHeight="1" x14ac:dyDescent="0.3">
      <c r="A11" s="82"/>
      <c r="B11" s="81" t="s">
        <v>121</v>
      </c>
      <c r="C11" s="83" t="s">
        <v>0</v>
      </c>
      <c r="D11" s="93">
        <f>3351</f>
        <v>3351</v>
      </c>
      <c r="E11" s="93">
        <f>2776.7</f>
        <v>2776.7</v>
      </c>
    </row>
    <row r="12" spans="1:6" x14ac:dyDescent="0.3">
      <c r="A12" s="82" t="s">
        <v>74</v>
      </c>
      <c r="B12" s="81" t="s">
        <v>75</v>
      </c>
      <c r="C12" s="83" t="s">
        <v>0</v>
      </c>
      <c r="D12" s="93">
        <f>9188.2</f>
        <v>9188.2000000000007</v>
      </c>
      <c r="E12" s="93">
        <f>9855.2</f>
        <v>9855.2000000000007</v>
      </c>
    </row>
    <row r="13" spans="1:6" x14ac:dyDescent="0.3">
      <c r="A13" s="82" t="s">
        <v>76</v>
      </c>
      <c r="B13" s="81" t="s">
        <v>77</v>
      </c>
      <c r="C13" s="83" t="s">
        <v>0</v>
      </c>
      <c r="D13" s="93">
        <f>22220.7</f>
        <v>22220.7</v>
      </c>
      <c r="E13" s="93">
        <f>10676.3</f>
        <v>10676.3</v>
      </c>
    </row>
    <row r="14" spans="1:6" ht="30.75" customHeight="1" x14ac:dyDescent="0.3">
      <c r="A14" s="78" t="s">
        <v>78</v>
      </c>
      <c r="B14" s="79" t="s">
        <v>122</v>
      </c>
      <c r="C14" s="80" t="s">
        <v>103</v>
      </c>
      <c r="D14" s="93">
        <f>D16+D17</f>
        <v>40609.5</v>
      </c>
      <c r="E14" s="93">
        <f>E16+E17</f>
        <v>66060.7</v>
      </c>
    </row>
    <row r="15" spans="1:6" x14ac:dyDescent="0.3">
      <c r="A15" s="78"/>
      <c r="B15" s="84" t="s">
        <v>104</v>
      </c>
      <c r="C15" s="83" t="s">
        <v>0</v>
      </c>
      <c r="D15" s="93"/>
      <c r="E15" s="93"/>
    </row>
    <row r="16" spans="1:6" x14ac:dyDescent="0.3">
      <c r="A16" s="78"/>
      <c r="B16" s="84" t="s">
        <v>157</v>
      </c>
      <c r="C16" s="83" t="s">
        <v>0</v>
      </c>
      <c r="D16" s="93">
        <v>5302.3</v>
      </c>
      <c r="E16" s="93">
        <f>6601.5</f>
        <v>6601.5</v>
      </c>
    </row>
    <row r="17" spans="1:5" ht="30" x14ac:dyDescent="0.3">
      <c r="A17" s="78"/>
      <c r="B17" s="84" t="s">
        <v>156</v>
      </c>
      <c r="C17" s="83" t="s">
        <v>0</v>
      </c>
      <c r="D17" s="93">
        <f>35307.2</f>
        <v>35307.199999999997</v>
      </c>
      <c r="E17" s="93">
        <f>59459.2</f>
        <v>59459.199999999997</v>
      </c>
    </row>
    <row r="18" spans="1:5" x14ac:dyDescent="0.3">
      <c r="A18" s="78" t="s">
        <v>83</v>
      </c>
      <c r="B18" s="79" t="s">
        <v>79</v>
      </c>
      <c r="C18" s="80" t="s">
        <v>0</v>
      </c>
      <c r="D18" s="92">
        <f>53751.7</f>
        <v>53751.7</v>
      </c>
      <c r="E18" s="92">
        <f>60483.2</f>
        <v>60483.199999999997</v>
      </c>
    </row>
    <row r="19" spans="1:5" ht="12.75" customHeight="1" x14ac:dyDescent="0.3">
      <c r="A19" s="78"/>
      <c r="B19" s="85" t="s">
        <v>21</v>
      </c>
      <c r="C19" s="80"/>
      <c r="D19" s="92"/>
      <c r="E19" s="92"/>
    </row>
    <row r="20" spans="1:5" ht="37.5" customHeight="1" x14ac:dyDescent="0.3">
      <c r="A20" s="82" t="s">
        <v>123</v>
      </c>
      <c r="B20" s="84" t="s">
        <v>80</v>
      </c>
      <c r="C20" s="83" t="s">
        <v>0</v>
      </c>
      <c r="D20" s="93">
        <f>34347.4</f>
        <v>34347.4</v>
      </c>
      <c r="E20" s="93">
        <f>35502.3</f>
        <v>35502.300000000003</v>
      </c>
    </row>
    <row r="21" spans="1:5" ht="45.75" customHeight="1" x14ac:dyDescent="0.3">
      <c r="A21" s="78"/>
      <c r="B21" s="84" t="s">
        <v>81</v>
      </c>
      <c r="C21" s="83" t="s">
        <v>0</v>
      </c>
      <c r="D21" s="93">
        <f>18620.4</f>
        <v>18620.400000000001</v>
      </c>
      <c r="E21" s="93">
        <f>21099.5</f>
        <v>21099.5</v>
      </c>
    </row>
    <row r="22" spans="1:5" ht="21" customHeight="1" x14ac:dyDescent="0.3">
      <c r="A22" s="82" t="s">
        <v>124</v>
      </c>
      <c r="B22" s="84" t="s">
        <v>82</v>
      </c>
      <c r="C22" s="83" t="s">
        <v>0</v>
      </c>
      <c r="D22" s="93">
        <f>10708.9</f>
        <v>10708.9</v>
      </c>
      <c r="E22" s="93">
        <f>7936.8</f>
        <v>7936.8</v>
      </c>
    </row>
    <row r="23" spans="1:5" ht="30" x14ac:dyDescent="0.3">
      <c r="A23" s="78" t="s">
        <v>84</v>
      </c>
      <c r="B23" s="86" t="s">
        <v>125</v>
      </c>
      <c r="C23" s="80" t="s">
        <v>0</v>
      </c>
      <c r="D23" s="92">
        <f>D25+D27+D28+D29</f>
        <v>200560.09999999998</v>
      </c>
      <c r="E23" s="92">
        <f>E25+E27+E28+E29</f>
        <v>586894.80000000005</v>
      </c>
    </row>
    <row r="24" spans="1:5" ht="14.25" customHeight="1" x14ac:dyDescent="0.3">
      <c r="A24" s="78"/>
      <c r="B24" s="87" t="s">
        <v>15</v>
      </c>
      <c r="C24" s="80"/>
      <c r="D24" s="92"/>
      <c r="E24" s="92"/>
    </row>
    <row r="25" spans="1:5" ht="15.75" customHeight="1" x14ac:dyDescent="0.3">
      <c r="A25" s="82" t="s">
        <v>126</v>
      </c>
      <c r="B25" s="81" t="s">
        <v>127</v>
      </c>
      <c r="C25" s="83" t="s">
        <v>0</v>
      </c>
      <c r="D25" s="92">
        <f>201869</f>
        <v>201869</v>
      </c>
      <c r="E25" s="92">
        <f>547906.8</f>
        <v>547906.80000000005</v>
      </c>
    </row>
    <row r="26" spans="1:5" ht="15.75" customHeight="1" x14ac:dyDescent="0.3">
      <c r="A26" s="82"/>
      <c r="B26" s="85" t="s">
        <v>128</v>
      </c>
      <c r="C26" s="83" t="s">
        <v>0</v>
      </c>
      <c r="D26" s="92">
        <f>38907.8</f>
        <v>38907.800000000003</v>
      </c>
      <c r="E26" s="92">
        <f>135797.4</f>
        <v>135797.4</v>
      </c>
    </row>
    <row r="27" spans="1:5" ht="18.75" customHeight="1" x14ac:dyDescent="0.3">
      <c r="A27" s="82" t="s">
        <v>129</v>
      </c>
      <c r="B27" s="81" t="s">
        <v>130</v>
      </c>
      <c r="C27" s="83" t="s">
        <v>0</v>
      </c>
      <c r="D27" s="93">
        <f>77.3</f>
        <v>77.3</v>
      </c>
      <c r="E27" s="93">
        <f>40500.8</f>
        <v>40500.800000000003</v>
      </c>
    </row>
    <row r="28" spans="1:5" ht="28.5" customHeight="1" x14ac:dyDescent="0.3">
      <c r="A28" s="82" t="s">
        <v>131</v>
      </c>
      <c r="B28" s="81" t="s">
        <v>132</v>
      </c>
      <c r="C28" s="83" t="s">
        <v>0</v>
      </c>
      <c r="D28" s="93">
        <v>0</v>
      </c>
      <c r="E28" s="93">
        <v>0</v>
      </c>
    </row>
    <row r="29" spans="1:5" ht="30.75" customHeight="1" x14ac:dyDescent="0.3">
      <c r="A29" s="82" t="s">
        <v>133</v>
      </c>
      <c r="B29" s="81" t="s">
        <v>134</v>
      </c>
      <c r="C29" s="83" t="s">
        <v>0</v>
      </c>
      <c r="D29" s="93">
        <v>-1386.2</v>
      </c>
      <c r="E29" s="93">
        <f>-1512.8</f>
        <v>-1512.8</v>
      </c>
    </row>
    <row r="30" spans="1:5" ht="32.25" customHeight="1" x14ac:dyDescent="0.3">
      <c r="A30" s="78" t="s">
        <v>86</v>
      </c>
      <c r="B30" s="88" t="s">
        <v>135</v>
      </c>
      <c r="C30" s="80" t="s">
        <v>0</v>
      </c>
      <c r="D30" s="92">
        <f>18629.1</f>
        <v>18629.099999999999</v>
      </c>
      <c r="E30" s="92">
        <f>26393.8</f>
        <v>26393.8</v>
      </c>
    </row>
    <row r="31" spans="1:5" ht="21" customHeight="1" x14ac:dyDescent="0.3">
      <c r="A31" s="82"/>
      <c r="B31" s="81" t="s">
        <v>85</v>
      </c>
      <c r="C31" s="83" t="s">
        <v>0</v>
      </c>
      <c r="D31" s="93">
        <f>11389.6</f>
        <v>11389.6</v>
      </c>
      <c r="E31" s="93">
        <f>11324.3</f>
        <v>11324.3</v>
      </c>
    </row>
    <row r="32" spans="1:5" ht="33.75" customHeight="1" x14ac:dyDescent="0.3">
      <c r="A32" s="78" t="s">
        <v>87</v>
      </c>
      <c r="B32" s="88" t="s">
        <v>88</v>
      </c>
      <c r="C32" s="80" t="s">
        <v>0</v>
      </c>
      <c r="D32" s="92">
        <v>0</v>
      </c>
      <c r="E32" s="92">
        <v>0</v>
      </c>
    </row>
    <row r="33" spans="1:5" s="89" customFormat="1" ht="45" x14ac:dyDescent="0.3">
      <c r="A33" s="78" t="s">
        <v>89</v>
      </c>
      <c r="B33" s="94" t="s">
        <v>136</v>
      </c>
      <c r="C33" s="80" t="s">
        <v>0</v>
      </c>
      <c r="D33" s="92">
        <v>28423.8</v>
      </c>
      <c r="E33" s="92">
        <v>26883.599999999999</v>
      </c>
    </row>
    <row r="34" spans="1:5" x14ac:dyDescent="0.3">
      <c r="A34" s="82"/>
      <c r="B34" s="81" t="s">
        <v>90</v>
      </c>
      <c r="C34" s="83" t="s">
        <v>0</v>
      </c>
      <c r="D34" s="93">
        <v>13183.6</v>
      </c>
      <c r="E34" s="93">
        <v>12116.7</v>
      </c>
    </row>
    <row r="35" spans="1:5" ht="33.75" customHeight="1" x14ac:dyDescent="0.3">
      <c r="A35" s="78" t="s">
        <v>91</v>
      </c>
      <c r="B35" s="79" t="s">
        <v>93</v>
      </c>
      <c r="C35" s="80" t="s">
        <v>0</v>
      </c>
      <c r="D35" s="92">
        <v>3352.4</v>
      </c>
      <c r="E35" s="92">
        <v>4104.6000000000004</v>
      </c>
    </row>
    <row r="36" spans="1:5" ht="44.25" customHeight="1" x14ac:dyDescent="0.3">
      <c r="A36" s="78" t="s">
        <v>92</v>
      </c>
      <c r="B36" s="79" t="s">
        <v>137</v>
      </c>
      <c r="C36" s="80" t="s">
        <v>0</v>
      </c>
      <c r="D36" s="92">
        <v>0</v>
      </c>
      <c r="E36" s="92">
        <v>1748</v>
      </c>
    </row>
    <row r="37" spans="1:5" ht="34.5" customHeight="1" x14ac:dyDescent="0.3">
      <c r="A37" s="78" t="s">
        <v>94</v>
      </c>
      <c r="B37" s="79" t="s">
        <v>138</v>
      </c>
      <c r="C37" s="80" t="s">
        <v>0</v>
      </c>
      <c r="D37" s="92">
        <f>D38+D39</f>
        <v>12856</v>
      </c>
      <c r="E37" s="92">
        <f>E38+E39</f>
        <v>10398</v>
      </c>
    </row>
    <row r="38" spans="1:5" s="52" customFormat="1" ht="18" customHeight="1" x14ac:dyDescent="0.3">
      <c r="A38" s="82" t="s">
        <v>139</v>
      </c>
      <c r="B38" s="81" t="s">
        <v>97</v>
      </c>
      <c r="C38" s="83" t="s">
        <v>0</v>
      </c>
      <c r="D38" s="93">
        <v>5264</v>
      </c>
      <c r="E38" s="93">
        <v>5756</v>
      </c>
    </row>
    <row r="39" spans="1:5" s="52" customFormat="1" x14ac:dyDescent="0.3">
      <c r="A39" s="82" t="s">
        <v>140</v>
      </c>
      <c r="B39" s="81" t="s">
        <v>98</v>
      </c>
      <c r="C39" s="83" t="s">
        <v>0</v>
      </c>
      <c r="D39" s="93">
        <f>7592</f>
        <v>7592</v>
      </c>
      <c r="E39" s="93">
        <f>3578+1064</f>
        <v>4642</v>
      </c>
    </row>
    <row r="40" spans="1:5" s="52" customFormat="1" ht="45" x14ac:dyDescent="0.3">
      <c r="A40" s="90" t="s">
        <v>95</v>
      </c>
      <c r="B40" s="79" t="s">
        <v>141</v>
      </c>
      <c r="C40" s="80" t="s">
        <v>0</v>
      </c>
      <c r="D40" s="92">
        <f>D41+D42</f>
        <v>2085</v>
      </c>
      <c r="E40" s="92">
        <f>E41+E42</f>
        <v>6127</v>
      </c>
    </row>
    <row r="41" spans="1:5" s="52" customFormat="1" x14ac:dyDescent="0.3">
      <c r="A41" s="82" t="s">
        <v>142</v>
      </c>
      <c r="B41" s="81" t="s">
        <v>97</v>
      </c>
      <c r="C41" s="83" t="s">
        <v>0</v>
      </c>
      <c r="D41" s="93">
        <v>410</v>
      </c>
      <c r="E41" s="93">
        <v>491</v>
      </c>
    </row>
    <row r="42" spans="1:5" s="52" customFormat="1" x14ac:dyDescent="0.3">
      <c r="A42" s="82" t="s">
        <v>143</v>
      </c>
      <c r="B42" s="81" t="s">
        <v>98</v>
      </c>
      <c r="C42" s="83" t="s">
        <v>0</v>
      </c>
      <c r="D42" s="93">
        <f>1675</f>
        <v>1675</v>
      </c>
      <c r="E42" s="93">
        <f>5213+423</f>
        <v>5636</v>
      </c>
    </row>
    <row r="43" spans="1:5" ht="47.25" customHeight="1" x14ac:dyDescent="0.3">
      <c r="A43" s="78" t="s">
        <v>96</v>
      </c>
      <c r="B43" s="79" t="s">
        <v>144</v>
      </c>
      <c r="C43" s="80" t="s">
        <v>0</v>
      </c>
      <c r="D43" s="95">
        <v>0</v>
      </c>
      <c r="E43" s="95">
        <v>0</v>
      </c>
    </row>
    <row r="44" spans="1:5" x14ac:dyDescent="0.3">
      <c r="A44" s="78" t="s">
        <v>99</v>
      </c>
      <c r="B44" s="79" t="s">
        <v>100</v>
      </c>
      <c r="C44" s="80" t="s">
        <v>101</v>
      </c>
      <c r="D44" s="99"/>
      <c r="E44" s="99"/>
    </row>
    <row r="45" spans="1:5" x14ac:dyDescent="0.3">
      <c r="A45" s="53"/>
    </row>
    <row r="46" spans="1:5" x14ac:dyDescent="0.3">
      <c r="A46" s="53"/>
    </row>
    <row r="47" spans="1:5" x14ac:dyDescent="0.3">
      <c r="A47" s="53"/>
    </row>
    <row r="48" spans="1:5" x14ac:dyDescent="0.3">
      <c r="A48" s="55"/>
      <c r="B48" s="56"/>
      <c r="C48" s="57"/>
      <c r="D48" s="56"/>
    </row>
    <row r="49" spans="1:2" x14ac:dyDescent="0.3">
      <c r="A49" s="58"/>
      <c r="B49" s="56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4" workbookViewId="0">
      <selection activeCell="D6" sqref="D6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18" t="s">
        <v>56</v>
      </c>
      <c r="C1" s="118"/>
      <c r="D1" s="118"/>
      <c r="E1" s="118"/>
      <c r="F1" s="118"/>
      <c r="G1" s="118"/>
      <c r="H1" s="118"/>
    </row>
    <row r="2" spans="1:8" ht="15" customHeight="1" x14ac:dyDescent="0.25">
      <c r="A2" s="107" t="s">
        <v>24</v>
      </c>
      <c r="B2" s="107" t="s">
        <v>1</v>
      </c>
      <c r="C2" s="107" t="s">
        <v>2</v>
      </c>
      <c r="D2" s="119" t="s">
        <v>10</v>
      </c>
      <c r="E2" s="120"/>
      <c r="F2" s="120"/>
      <c r="G2" s="121"/>
      <c r="H2" s="107" t="s">
        <v>25</v>
      </c>
    </row>
    <row r="3" spans="1:8" x14ac:dyDescent="0.25">
      <c r="A3" s="107"/>
      <c r="B3" s="107"/>
      <c r="C3" s="107"/>
      <c r="D3" s="119" t="s">
        <v>109</v>
      </c>
      <c r="E3" s="121"/>
      <c r="F3" s="119" t="s">
        <v>110</v>
      </c>
      <c r="G3" s="121"/>
      <c r="H3" s="107"/>
    </row>
    <row r="4" spans="1:8" ht="45.75" thickBot="1" x14ac:dyDescent="0.3">
      <c r="A4" s="108"/>
      <c r="B4" s="108"/>
      <c r="C4" s="108"/>
      <c r="D4" s="18" t="s">
        <v>28</v>
      </c>
      <c r="E4" s="18" t="s">
        <v>18</v>
      </c>
      <c r="F4" s="18" t="s">
        <v>28</v>
      </c>
      <c r="G4" s="18" t="s">
        <v>18</v>
      </c>
      <c r="H4" s="108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53364.6</v>
      </c>
      <c r="E6" s="39">
        <v>0</v>
      </c>
      <c r="F6" s="39">
        <v>52387.3</v>
      </c>
      <c r="G6" s="39">
        <v>0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253585.6</v>
      </c>
      <c r="E7" s="39">
        <v>38126.699999999997</v>
      </c>
      <c r="F7" s="39">
        <v>364188.1</v>
      </c>
      <c r="G7" s="39">
        <v>154061.4</v>
      </c>
      <c r="H7" s="35"/>
    </row>
    <row r="8" spans="1:8" ht="28.5" customHeight="1" x14ac:dyDescent="0.25">
      <c r="A8" s="34" t="s">
        <v>59</v>
      </c>
      <c r="B8" s="19" t="s">
        <v>36</v>
      </c>
      <c r="C8" s="20" t="s">
        <v>0</v>
      </c>
      <c r="D8" s="39">
        <v>0</v>
      </c>
      <c r="E8" s="39">
        <v>0</v>
      </c>
      <c r="F8" s="39">
        <v>64586.9</v>
      </c>
      <c r="G8" s="39">
        <v>63541.2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92116</v>
      </c>
      <c r="E9" s="39">
        <v>56472.4</v>
      </c>
      <c r="F9" s="39">
        <v>116588.2</v>
      </c>
      <c r="G9" s="39">
        <v>54778.1</v>
      </c>
      <c r="H9" s="35"/>
    </row>
    <row r="10" spans="1:8" ht="27.75" customHeight="1" x14ac:dyDescent="0.25">
      <c r="A10" s="34" t="s">
        <v>61</v>
      </c>
      <c r="B10" s="19" t="s">
        <v>42</v>
      </c>
      <c r="C10" s="20" t="s">
        <v>0</v>
      </c>
      <c r="D10" s="39">
        <v>0</v>
      </c>
      <c r="E10" s="39">
        <v>0</v>
      </c>
      <c r="F10" s="39">
        <v>0</v>
      </c>
      <c r="G10" s="39">
        <v>0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112</v>
      </c>
      <c r="C11" s="20" t="s">
        <v>0</v>
      </c>
      <c r="D11" s="39">
        <v>0</v>
      </c>
      <c r="E11" s="39">
        <v>0</v>
      </c>
      <c r="F11" s="39">
        <v>0</v>
      </c>
      <c r="G11" s="39">
        <v>0</v>
      </c>
      <c r="H11" s="35"/>
    </row>
    <row r="12" spans="1:8" ht="30" x14ac:dyDescent="0.25">
      <c r="A12" s="34" t="s">
        <v>63</v>
      </c>
      <c r="B12" s="29" t="s">
        <v>111</v>
      </c>
      <c r="C12" s="20" t="s">
        <v>0</v>
      </c>
      <c r="D12" s="39">
        <v>0</v>
      </c>
      <c r="E12" s="39">
        <v>0</v>
      </c>
      <c r="F12" s="39">
        <v>0</v>
      </c>
      <c r="G12" s="39">
        <v>0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115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7" t="s">
        <v>147</v>
      </c>
      <c r="B14" s="48" t="s">
        <v>152</v>
      </c>
      <c r="C14" s="49" t="s">
        <v>0</v>
      </c>
      <c r="D14" s="50">
        <v>41041.199999999997</v>
      </c>
      <c r="E14" s="91" t="s">
        <v>32</v>
      </c>
      <c r="F14" s="50">
        <v>43153.7</v>
      </c>
      <c r="G14" s="91" t="s">
        <v>32</v>
      </c>
      <c r="H14" s="60"/>
    </row>
    <row r="15" spans="1:8" x14ac:dyDescent="0.25">
      <c r="A15" s="47" t="s">
        <v>148</v>
      </c>
      <c r="B15" s="48" t="s">
        <v>149</v>
      </c>
      <c r="C15" s="49" t="s">
        <v>0</v>
      </c>
      <c r="D15" s="50">
        <v>42251.9</v>
      </c>
      <c r="E15" s="50">
        <v>38126.699999999997</v>
      </c>
      <c r="F15" s="50">
        <v>161603.6</v>
      </c>
      <c r="G15" s="50">
        <v>133026.79999999999</v>
      </c>
      <c r="H15" s="60"/>
    </row>
    <row r="16" spans="1:8" ht="30" x14ac:dyDescent="0.25">
      <c r="A16" s="47" t="s">
        <v>150</v>
      </c>
      <c r="B16" s="48" t="s">
        <v>153</v>
      </c>
      <c r="C16" s="49" t="s">
        <v>155</v>
      </c>
      <c r="D16" s="50">
        <v>112</v>
      </c>
      <c r="E16" s="50">
        <v>3</v>
      </c>
      <c r="F16" s="50">
        <v>112</v>
      </c>
      <c r="G16" s="50">
        <v>3</v>
      </c>
      <c r="H16" s="60"/>
    </row>
    <row r="17" spans="1:8" ht="30" x14ac:dyDescent="0.25">
      <c r="A17" s="47" t="s">
        <v>151</v>
      </c>
      <c r="B17" s="48" t="s">
        <v>154</v>
      </c>
      <c r="C17" s="49" t="s">
        <v>155</v>
      </c>
      <c r="D17" s="50">
        <v>183.5</v>
      </c>
      <c r="E17" s="50">
        <v>0</v>
      </c>
      <c r="F17" s="50">
        <v>178</v>
      </c>
      <c r="G17" s="50">
        <v>0</v>
      </c>
      <c r="H17" s="6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Мосеева Ольга Владимировна</cp:lastModifiedBy>
  <cp:lastPrinted>2023-04-28T12:25:18Z</cp:lastPrinted>
  <dcterms:created xsi:type="dcterms:W3CDTF">2016-06-17T07:08:43Z</dcterms:created>
  <dcterms:modified xsi:type="dcterms:W3CDTF">2023-05-23T08:43:38Z</dcterms:modified>
</cp:coreProperties>
</file>