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480" windowHeight="10875" activeTab="2"/>
  </bookViews>
  <sheets>
    <sheet name="Часть 1" sheetId="1" r:id="rId1"/>
    <sheet name="Часть 2" sheetId="2" r:id="rId2"/>
    <sheet name="Часть 3" sheetId="3" r:id="rId3"/>
  </sheets>
  <definedNames>
    <definedName name="_xlnm.Print_Titles" localSheetId="2">'Часть 3'!$2:$4</definedName>
  </definedNames>
  <calcPr fullCalcOnLoad="1"/>
</workbook>
</file>

<file path=xl/sharedStrings.xml><?xml version="1.0" encoding="utf-8"?>
<sst xmlns="http://schemas.openxmlformats.org/spreadsheetml/2006/main" count="448" uniqueCount="259">
  <si>
    <t>тыс.руб.</t>
  </si>
  <si>
    <t>Наименование показателя</t>
  </si>
  <si>
    <t>единица измерения</t>
  </si>
  <si>
    <t>тыс.чел.</t>
  </si>
  <si>
    <t>Численность населения</t>
  </si>
  <si>
    <t>Расходы, всего</t>
  </si>
  <si>
    <t>Дефицит (-), профицит (+)</t>
  </si>
  <si>
    <t>Источники финансирования дефицита бюджета</t>
  </si>
  <si>
    <t xml:space="preserve">кредиты кредитных организаций </t>
  </si>
  <si>
    <t>иные источники</t>
  </si>
  <si>
    <t>Протяженность дорог местного значения</t>
  </si>
  <si>
    <t>км</t>
  </si>
  <si>
    <t>Исполнено по бюджету за</t>
  </si>
  <si>
    <t>Доходы, всего</t>
  </si>
  <si>
    <t>Объем муниципального долга на конец периода</t>
  </si>
  <si>
    <t>муниципальные гарантии</t>
  </si>
  <si>
    <t xml:space="preserve">продажа акций и иных форм участия в капитале, находящихся в муниципальной собственности </t>
  </si>
  <si>
    <t>%</t>
  </si>
  <si>
    <t>в том числе:</t>
  </si>
  <si>
    <t>налоговые и неналоговые доходы</t>
  </si>
  <si>
    <t xml:space="preserve">безвозмездные поступления </t>
  </si>
  <si>
    <t>вышестоящих бюджетов</t>
  </si>
  <si>
    <t xml:space="preserve">собственных поступлений </t>
  </si>
  <si>
    <t>в том числе за счет:</t>
  </si>
  <si>
    <t>из них:</t>
  </si>
  <si>
    <t>Диапазон годовых процентных ставок  по привлекаемым коммерческим кредитам</t>
  </si>
  <si>
    <t>Часть 1 "Основные параметры бюджета"</t>
  </si>
  <si>
    <t>(наименование муниципального образования)</t>
  </si>
  <si>
    <t>№ п/п</t>
  </si>
  <si>
    <t>АНКЕТА 
к информационному обмену по основным показателям бюджетов муниципальных образований Союза городов Центра и Северо-Запада России за 2016 - 2018 годы</t>
  </si>
  <si>
    <t xml:space="preserve">2016 год </t>
  </si>
  <si>
    <t>2017 год</t>
  </si>
  <si>
    <t>Примечание</t>
  </si>
  <si>
    <t xml:space="preserve">получение кредитов кредитных организаций </t>
  </si>
  <si>
    <t xml:space="preserve">погашение кредитов кредитных организаций </t>
  </si>
  <si>
    <t>бюджетные кредиты из УФК на пополнение остатков</t>
  </si>
  <si>
    <t>получение бюджетных кредитов из УФК</t>
  </si>
  <si>
    <t>погашение бюджетных кредитов из УФК</t>
  </si>
  <si>
    <t>получение иных бюджетных кредитов</t>
  </si>
  <si>
    <t>погашение иных бюджетных кредитов</t>
  </si>
  <si>
    <t>объем муниципального долга по бюджетным кредитам</t>
  </si>
  <si>
    <t>объем муниципального долга по коммерческим кредитам</t>
  </si>
  <si>
    <t>2018 год 
(первоначальный план)</t>
  </si>
  <si>
    <t>Количество коммерческих банков-кредиторов муниципального образования</t>
  </si>
  <si>
    <t>ед.</t>
  </si>
  <si>
    <t>Удельный вес долговых обязательств ПАО "Сбербанк России" в объеме долга по коммерческим кредитам на конец отчетного года</t>
  </si>
  <si>
    <t>Доля краткосрочных кредитов (до 1 года включительно) в структуре муниципального долга на конец отчетного года</t>
  </si>
  <si>
    <t>2016 год, в том числе за счет</t>
  </si>
  <si>
    <t>2017 год, в том числе за счет</t>
  </si>
  <si>
    <t>собственных финансовых ресурсов</t>
  </si>
  <si>
    <t>Объем расходов на:</t>
  </si>
  <si>
    <t>Транспорт (подраздел 0408)</t>
  </si>
  <si>
    <t>1.1</t>
  </si>
  <si>
    <t>х</t>
  </si>
  <si>
    <t>1.2</t>
  </si>
  <si>
    <t>Дорожное хозяйство (дорожные фонды) (подраздел 04.09)</t>
  </si>
  <si>
    <t>1.3</t>
  </si>
  <si>
    <t>Жилищное хозяйство (подраздел 05.01)</t>
  </si>
  <si>
    <t>1.4</t>
  </si>
  <si>
    <t>1.5</t>
  </si>
  <si>
    <t>1.6</t>
  </si>
  <si>
    <t>1.7</t>
  </si>
  <si>
    <t>Благоустройство (подраздел 05.03)</t>
  </si>
  <si>
    <t>Дошкольное образование (подраздел 07.01)</t>
  </si>
  <si>
    <r>
      <t xml:space="preserve">Общее образование (подраздел 07.02)
</t>
    </r>
    <r>
      <rPr>
        <i/>
        <sz val="11"/>
        <rFont val="Times New Roman"/>
        <family val="1"/>
      </rPr>
      <t>2016 год в сопоставимых условиях</t>
    </r>
  </si>
  <si>
    <t>1.8</t>
  </si>
  <si>
    <t>1.9</t>
  </si>
  <si>
    <r>
      <t xml:space="preserve">Дополнительное образование детей (подраздел 07.03)
</t>
    </r>
    <r>
      <rPr>
        <i/>
        <sz val="11"/>
        <rFont val="Times New Roman"/>
        <family val="1"/>
      </rPr>
      <t>2016 год в сопоставимых условиях</t>
    </r>
  </si>
  <si>
    <t>Обслуживание муниципального долга (раздел 13.00)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</si>
  <si>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</si>
  <si>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</si>
  <si>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</si>
  <si>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</si>
  <si>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</si>
  <si>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</si>
  <si>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</si>
  <si>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</si>
  <si>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</si>
  <si>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</si>
  <si>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</si>
  <si>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</si>
  <si>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</si>
  <si>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</si>
  <si>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</si>
  <si>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</si>
  <si>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</si>
  <si>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</si>
  <si>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</si>
  <si>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</si>
  <si>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</si>
  <si>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Часть 3 "Расходы"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</si>
  <si>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</si>
  <si>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</si>
  <si>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</si>
  <si>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</si>
  <si>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</si>
  <si>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</si>
  <si>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</si>
  <si>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</si>
  <si>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</si>
  <si>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</si>
  <si>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</si>
  <si>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Достаточен ли объем субвенций, получаемых из бюджета субъекта РФ, для выполнения в полном объеме и на требуемом уровне переданных государственных полномочий</t>
  </si>
  <si>
    <t>да/нет</t>
  </si>
  <si>
    <t>Объем расходов за счет собственных финансовых ресурсов, направляемых на выполнение переданных государственных полномочий</t>
  </si>
  <si>
    <t>3.12</t>
  </si>
  <si>
    <t>3.13</t>
  </si>
  <si>
    <t>3.14</t>
  </si>
  <si>
    <t>Объем просроченной кредиторской задолженности на начало отчетного периода</t>
  </si>
  <si>
    <t>3.15</t>
  </si>
  <si>
    <t>Объем просроченной кредиторской задолженности по заработной плате и начислениям на нее  на начало отчетного периода</t>
  </si>
  <si>
    <t>3.16</t>
  </si>
  <si>
    <t>Расходы на приобретение недвижимого имущества, строительство и реконструкцию муниципальной собственности</t>
  </si>
  <si>
    <t xml:space="preserve">Расходы бюджета МО на содержание органов местного самоуправления </t>
  </si>
  <si>
    <t>3.17</t>
  </si>
  <si>
    <t xml:space="preserve">Штатная численность работников органов местного самоуправления </t>
  </si>
  <si>
    <t>бюджетные кредиты из бюджета субъекта</t>
  </si>
  <si>
    <t>объем муниципального долга по ценным бумагам</t>
  </si>
  <si>
    <t>1.31</t>
  </si>
  <si>
    <t>3.18</t>
  </si>
  <si>
    <t>3.19</t>
  </si>
  <si>
    <t>3.20</t>
  </si>
  <si>
    <t>Среднемесячная начисленная заработная плата работников органов местного самоуправления</t>
  </si>
  <si>
    <t>3.21</t>
  </si>
  <si>
    <t>3.22</t>
  </si>
  <si>
    <t>3.23</t>
  </si>
  <si>
    <t>3.24</t>
  </si>
  <si>
    <t>3.25</t>
  </si>
  <si>
    <t>Количество органов местного самоуправления на начало отчетного периода</t>
  </si>
  <si>
    <t>Количество муниципальных учреждений (казенных, бюджетных, автономных) на начало отчетного периода</t>
  </si>
  <si>
    <t>Перечень переданных государственных  полномочий, на которые направляются собственные финансовые ресурсы</t>
  </si>
  <si>
    <t>Как планируется обеспечить повышение заработной платы работников муниципальных учреждений до МРОТ с 01.01.2018 и с 01.05.2018 (изменение системы оплаты труда в части установления отдельной доплаты, повышение окладов в рамках действующих систем оплаты; повышение только категориям, у которых заработная плата ниже МРОТ, или всем работникам пропорционально; иное (расшифровать))</t>
  </si>
  <si>
    <t>Как планируется обеспечить повышение заработной платы работников муниципальных учреждений до МРОТ (увеличение расходов отраслей, изыскание резервов внутри отраслей, например, за счет сокращения штатной численности; иное (расшифровать))</t>
  </si>
  <si>
    <t>Среднемесячная начисленная заработная плата работников организаций муниципального образования (в соответствии с данными статистики)</t>
  </si>
  <si>
    <t>Показатели</t>
  </si>
  <si>
    <t xml:space="preserve"> исполнения бюджета по доходам</t>
  </si>
  <si>
    <t>(для анкеты)</t>
  </si>
  <si>
    <t>Наименование показателей</t>
  </si>
  <si>
    <t>Ед.изм.</t>
  </si>
  <si>
    <t xml:space="preserve">Фактическое значение </t>
  </si>
  <si>
    <t xml:space="preserve">План                  на 2018 год </t>
  </si>
  <si>
    <t>2016 год</t>
  </si>
  <si>
    <t>2</t>
  </si>
  <si>
    <t xml:space="preserve"> Исполнение бюджета по доходам</t>
  </si>
  <si>
    <t>2.1</t>
  </si>
  <si>
    <t>2.2</t>
  </si>
  <si>
    <t>Налоговые доходы бюджета муниципального образования, всего</t>
  </si>
  <si>
    <t>2.2.1</t>
  </si>
  <si>
    <t>единый налог на вмененный доход для отдельных видов деятельности</t>
  </si>
  <si>
    <t>2.2.2</t>
  </si>
  <si>
    <t>налог, взимаемый в связи с применением патентной системы налогообложения</t>
  </si>
  <si>
    <t>2.2.3</t>
  </si>
  <si>
    <t>налог на имущество физических лиц</t>
  </si>
  <si>
    <t>2.2.4</t>
  </si>
  <si>
    <t>земельный налог</t>
  </si>
  <si>
    <t>2.3</t>
  </si>
  <si>
    <t>Неналоговые доходы бюджета муниципального образования, всего</t>
  </si>
  <si>
    <t>доходы от использования имущества, находящегося в государственной и муниципальной собственности</t>
  </si>
  <si>
    <t>из них 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</si>
  <si>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</si>
  <si>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2.4</t>
  </si>
  <si>
    <t>Безвозмездные поступления от других бюджетов бюджетной системы РФ</t>
  </si>
  <si>
    <t>субвенции</t>
  </si>
  <si>
    <t>Прочие безвозмездные поступления</t>
  </si>
  <si>
    <t>Доходы бюджетов городских округов от возврата бюджетными и автономными учреждениями остатков субсидий прошлых лет</t>
  </si>
  <si>
    <t>Возврат остатков субсидий и субвенций из бюджетов городских округов</t>
  </si>
  <si>
    <t>2.5</t>
  </si>
  <si>
    <t xml:space="preserve">Общая сумма задолженности по налогам (без учета пеней и штрафов) в бюджет муниципального образования (по состоянию на 01.01.2016, 01.01.2017, 01.01.2018)       </t>
  </si>
  <si>
    <t>из нее объем задолженности, приостановленной к взысканию</t>
  </si>
  <si>
    <t>2.6</t>
  </si>
  <si>
    <t>Объем списанной задолженности по налогам, поступающим в бюджет муниципального образования, признанной безнадежной к взысканию</t>
  </si>
  <si>
    <t>2.7</t>
  </si>
  <si>
    <t>Объем поступлений в счет погашения задолженности по налогам в результате проведенных органами местного самоуправления мероприятий</t>
  </si>
  <si>
    <t>2.8</t>
  </si>
  <si>
    <t xml:space="preserve">Общая сумма задолженности по неналоговым платежам (без учета пеней и штрафов) в бюджет муниципального образования (по состоянию на 01.01.2016, 01.01.2017, 01.01.2018) </t>
  </si>
  <si>
    <t>из нее передано на взыскание в службу судебных приставов</t>
  </si>
  <si>
    <t>2.9</t>
  </si>
  <si>
    <t>Объем списанной задолженности по неналоговым платежам, поступающим в бюджет муниципального образования, признанной безнадежной к взысканию</t>
  </si>
  <si>
    <t>2.10</t>
  </si>
  <si>
    <t>Объем поступлений в счет погашения задолженности по неналоговым платежам в результате проведенных органами местного самоуправления мероприятий</t>
  </si>
  <si>
    <t>2.11</t>
  </si>
  <si>
    <t>Количество налогоплательщиков, применяющих систему налогообложения в виде единого налога на вмененный доход</t>
  </si>
  <si>
    <t>единицы</t>
  </si>
  <si>
    <t>2.12</t>
  </si>
  <si>
    <t>Количество налогоплательщиков, применяющих патентную систему налогообложения</t>
  </si>
  <si>
    <t>2.13</t>
  </si>
  <si>
    <t>Сумма льгот по местным налогам, предоставленных в соответствии с федеральным законодательством, в том числе:</t>
  </si>
  <si>
    <t>по налогу на имущество физических лиц</t>
  </si>
  <si>
    <t>по земельному налогу</t>
  </si>
  <si>
    <t>2.14</t>
  </si>
  <si>
    <t>Площадь территории муниципального образования</t>
  </si>
  <si>
    <t>тыс.кв.м</t>
  </si>
  <si>
    <t>3.26</t>
  </si>
  <si>
    <t>3.27</t>
  </si>
  <si>
    <t>3.28</t>
  </si>
  <si>
    <t xml:space="preserve">Планируется ли предоставление финансовой помощи из субъекта на повышение оплаты труда в связи с изменением МРОТ с 01.01.2018 и 01.05.2018 </t>
  </si>
  <si>
    <t>Доля среднесрочных и долгосрочных кредитов (сверх 1 года) в структуре муниципального долга на конец отчетного года</t>
  </si>
  <si>
    <t>количество муниципальных учреждений общего образования на начало отчетного периода</t>
  </si>
  <si>
    <t>чел.</t>
  </si>
  <si>
    <t>Контингент обучающихся в муниципальных учреждениях дополнительного образования</t>
  </si>
  <si>
    <t>Контингент воспитанников в муниципальных учреждениях дошкольного образования</t>
  </si>
  <si>
    <t>количество муниципальных учреждений дошкольного образования на начало отчетного периода</t>
  </si>
  <si>
    <t>Контингент обучающихся в муниципальных учреждениях общего образования</t>
  </si>
  <si>
    <t>3.29</t>
  </si>
  <si>
    <t>Заполняется в случае положительного ответа на пункт 3.28</t>
  </si>
  <si>
    <t>3.30</t>
  </si>
  <si>
    <t>3.31</t>
  </si>
  <si>
    <t xml:space="preserve">Объем средств на доведение заработной платы до МРОТ с учетом его изменения с 01.01.2018 и 01.05.2018 </t>
  </si>
  <si>
    <t>3.32</t>
  </si>
  <si>
    <t>3.33</t>
  </si>
  <si>
    <t>Заполняется в случае, если в пункте 3.32 указывается необходимость увеличения расходов</t>
  </si>
  <si>
    <r>
      <t xml:space="preserve">количество муниципальных учреждений дополнительного образования на начало отчетного периода 
</t>
    </r>
    <r>
      <rPr>
        <i/>
        <sz val="11"/>
        <rFont val="Times New Roman"/>
        <family val="1"/>
      </rPr>
      <t>2016 год в сопоставимых условиях</t>
    </r>
  </si>
  <si>
    <t>Предоставляется ли помощь из бюджета субъекта на реализацию указов Президента РФ в части повышения заработной платы работникам социальной сферы?</t>
  </si>
  <si>
    <t>Обеспечивает ли объем средств, предоставляемых из бюджета субъекта РФ, полную потребность в средствах на повышение заработной платы по указам Президента РФ</t>
  </si>
  <si>
    <t>Количество немуниципальных организаций дошкольного образования, получающих средства из бюджета МО, на начало отчетного периода</t>
  </si>
  <si>
    <r>
      <t xml:space="preserve">Доходы бюджета муниципального образования </t>
    </r>
    <r>
      <rPr>
        <i/>
        <sz val="14"/>
        <rFont val="Times New Roman"/>
        <family val="1"/>
      </rPr>
      <t>(пп 2.2+2.6+2.7)</t>
    </r>
  </si>
  <si>
    <t>налог на доходы физических лиц</t>
  </si>
  <si>
    <t>в том числе поступления по дополнительному нормативу</t>
  </si>
  <si>
    <t>2.2.5</t>
  </si>
  <si>
    <t>Налоги, передаваемые в соответствии с нормативно-правовыми актами субъектов РФ всего</t>
  </si>
  <si>
    <t>тыс. руб.</t>
  </si>
  <si>
    <t>из них по видам налогов (с указанием норматива отчисления)</t>
  </si>
  <si>
    <t>Возмещено из бюджета налога на доходы физических лиц (по сведениям информационного массива данных, предоставляемых налоговыми органами)</t>
  </si>
  <si>
    <t>тыс. руб</t>
  </si>
  <si>
    <t>2.6.1</t>
  </si>
  <si>
    <t>2.6.2</t>
  </si>
  <si>
    <r>
      <t xml:space="preserve">Безвозмездные поступления в бюджет муниципального образования, всего                            </t>
    </r>
    <r>
      <rPr>
        <i/>
        <sz val="14"/>
        <rFont val="Times New Roman"/>
        <family val="1"/>
      </rPr>
      <t>(пп 2.7.1+2.7.2+2.7.3+2.7.4)</t>
    </r>
  </si>
  <si>
    <t>2.7.1</t>
  </si>
  <si>
    <t>дотации на выравнивание бюджетной обеспеченности</t>
  </si>
  <si>
    <t>субсидии, межбюджетные трансферты</t>
  </si>
  <si>
    <t>2.7.2.</t>
  </si>
  <si>
    <t>2.7.3</t>
  </si>
  <si>
    <t>2.7.4</t>
  </si>
  <si>
    <t>2.15</t>
  </si>
  <si>
    <t>2.16</t>
  </si>
  <si>
    <t>2.16.1</t>
  </si>
  <si>
    <t>2.16.2</t>
  </si>
  <si>
    <t>2.17</t>
  </si>
  <si>
    <t xml:space="preserve"> </t>
  </si>
  <si>
    <t>Бюджетный кредит в сумме 13 000,0 тыс.руб.    погашен 22.01.2018 в соответствии с доп. соглашением</t>
  </si>
  <si>
    <t>13,9182</t>
  </si>
  <si>
    <t>10,507</t>
  </si>
  <si>
    <t>7,951</t>
  </si>
  <si>
    <t>В 2016 году  ставка снижена до 13,4182%, в 2017 снижена до 10,307%</t>
  </si>
  <si>
    <t>нет</t>
  </si>
  <si>
    <r>
      <t xml:space="preserve">Налоговые доходы, собранные с территории муниципального образования (зачисляемые во все уровни бюджетов) </t>
    </r>
    <r>
      <rPr>
        <b/>
        <sz val="14"/>
        <rFont val="Times New Roman"/>
        <family val="1"/>
      </rPr>
      <t>без федерального бюджета</t>
    </r>
  </si>
  <si>
    <t>дотации на поддержку мер по обеспечению сбалансированности бюджетов , прочие дотации</t>
  </si>
  <si>
    <t>1) Обеспечение деятельности комиссии по делам несовершеннолетних</t>
  </si>
  <si>
    <t>1) Обеспечение деятельности комиссии по делам несовершеннолетних;                                  2) Обеспечение предоставления общедоступного и бесплатного начального общего, основного общего, среднего общего образования, включая расходы на приобретение учебников</t>
  </si>
  <si>
    <t>1) Обеспечение деятельности комиссии по делам несовершеннолетних;                    2) Обеспечение предоставления общедоступного и бесплатного начального общего, основного общего, среднего общего образования, включая расходы на приобретение учебников</t>
  </si>
  <si>
    <t>Данные отсутствуют</t>
  </si>
  <si>
    <t>да</t>
  </si>
  <si>
    <t>Установление дополнительных доплат до МРОТ</t>
  </si>
  <si>
    <t>15154,3</t>
  </si>
  <si>
    <t>Средства на повышение МРОТ с 01.05.2018 в бюджете пока не предусмотрены</t>
  </si>
  <si>
    <t>Увеличение расходов отраслей</t>
  </si>
  <si>
    <t>нет данных</t>
  </si>
  <si>
    <t>На повышение МРОТ с 01.01.2018 финансовая помощь из субъекта предоставлена, планируется ли предоставление помощи с 01.05.2018 - пока не известно</t>
  </si>
  <si>
    <t>город Псков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</si>
</sst>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3"/>
      <color indexed="8"/>
      <name val="Times New Roman"/>
      <family val="1"/>
    </font>
    <font>
      <sz val="13"/>
      <color indexed="8"/>
      <name val="Times New Roman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2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2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2" fontId="2" fillId="33" borderId="10" xfId="0" applyNumberFormat="1" applyFont="1" applyFill="1" applyBorder="1" applyAlignment="1">
      <alignment/>
    </xf>
    <xf numFmtId="173" fontId="2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49" fontId="2" fillId="33" borderId="13" xfId="0" applyNumberFormat="1" applyFont="1" applyFill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49" fontId="2" fillId="33" borderId="15" xfId="0" applyNumberFormat="1" applyFont="1" applyFill="1" applyBorder="1" applyAlignment="1">
      <alignment wrapText="1"/>
    </xf>
    <xf numFmtId="172" fontId="2" fillId="33" borderId="12" xfId="0" applyNumberFormat="1" applyFont="1" applyFill="1" applyBorder="1" applyAlignment="1">
      <alignment/>
    </xf>
    <xf numFmtId="0" fontId="2" fillId="33" borderId="13" xfId="0" applyNumberFormat="1" applyFont="1" applyFill="1" applyBorder="1" applyAlignment="1">
      <alignment wrapText="1"/>
    </xf>
    <xf numFmtId="0" fontId="2" fillId="33" borderId="16" xfId="0" applyNumberFormat="1" applyFont="1" applyFill="1" applyBorder="1" applyAlignment="1">
      <alignment wrapText="1"/>
    </xf>
    <xf numFmtId="0" fontId="2" fillId="0" borderId="16" xfId="0" applyNumberFormat="1" applyFont="1" applyBorder="1" applyAlignment="1">
      <alignment wrapText="1"/>
    </xf>
    <xf numFmtId="172" fontId="2" fillId="0" borderId="14" xfId="0" applyNumberFormat="1" applyFont="1" applyBorder="1" applyAlignment="1">
      <alignment/>
    </xf>
    <xf numFmtId="0" fontId="2" fillId="0" borderId="15" xfId="0" applyNumberFormat="1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/>
    </xf>
    <xf numFmtId="0" fontId="2" fillId="33" borderId="15" xfId="0" applyNumberFormat="1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2" fillId="33" borderId="20" xfId="0" applyNumberFormat="1" applyFont="1" applyFill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7" fillId="0" borderId="17" xfId="0" applyNumberFormat="1" applyFont="1" applyFill="1" applyBorder="1" applyAlignment="1">
      <alignment horizontal="center"/>
    </xf>
    <xf numFmtId="0" fontId="7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/>
    </xf>
    <xf numFmtId="172" fontId="7" fillId="0" borderId="12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72" fontId="7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wrapText="1"/>
    </xf>
    <xf numFmtId="172" fontId="2" fillId="0" borderId="12" xfId="0" applyNumberFormat="1" applyFont="1" applyFill="1" applyBorder="1" applyAlignment="1" applyProtection="1">
      <alignment/>
      <protection locked="0"/>
    </xf>
    <xf numFmtId="172" fontId="2" fillId="0" borderId="14" xfId="0" applyNumberFormat="1" applyFont="1" applyFill="1" applyBorder="1" applyAlignment="1" applyProtection="1">
      <alignment/>
      <protection locked="0"/>
    </xf>
    <xf numFmtId="172" fontId="2" fillId="0" borderId="10" xfId="0" applyNumberFormat="1" applyFont="1" applyBorder="1" applyAlignment="1" applyProtection="1">
      <alignment/>
      <protection locked="0"/>
    </xf>
    <xf numFmtId="172" fontId="2" fillId="0" borderId="14" xfId="0" applyNumberFormat="1" applyFont="1" applyBorder="1" applyAlignment="1" applyProtection="1">
      <alignment/>
      <protection locked="0"/>
    </xf>
    <xf numFmtId="172" fontId="2" fillId="0" borderId="12" xfId="0" applyNumberFormat="1" applyFont="1" applyBorder="1" applyAlignment="1" applyProtection="1">
      <alignment/>
      <protection locked="0"/>
    </xf>
    <xf numFmtId="3" fontId="2" fillId="0" borderId="10" xfId="0" applyNumberFormat="1" applyFont="1" applyBorder="1" applyAlignment="1" applyProtection="1">
      <alignment/>
      <protection locked="0"/>
    </xf>
    <xf numFmtId="172" fontId="7" fillId="0" borderId="10" xfId="0" applyNumberFormat="1" applyFont="1" applyFill="1" applyBorder="1" applyAlignment="1" applyProtection="1">
      <alignment/>
      <protection locked="0"/>
    </xf>
    <xf numFmtId="49" fontId="7" fillId="0" borderId="12" xfId="0" applyNumberFormat="1" applyFont="1" applyFill="1" applyBorder="1" applyAlignment="1" applyProtection="1">
      <alignment/>
      <protection locked="0"/>
    </xf>
    <xf numFmtId="49" fontId="2" fillId="0" borderId="2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172" fontId="2" fillId="0" borderId="11" xfId="0" applyNumberFormat="1" applyFont="1" applyBorder="1" applyAlignment="1" applyProtection="1">
      <alignment/>
      <protection locked="0"/>
    </xf>
    <xf numFmtId="0" fontId="6" fillId="0" borderId="20" xfId="0" applyNumberFormat="1" applyFont="1" applyBorder="1" applyAlignment="1">
      <alignment wrapText="1"/>
    </xf>
    <xf numFmtId="49" fontId="2" fillId="0" borderId="22" xfId="0" applyNumberFormat="1" applyFont="1" applyFill="1" applyBorder="1" applyAlignment="1">
      <alignment horizontal="center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>
      <alignment horizontal="center"/>
    </xf>
    <xf numFmtId="0" fontId="2" fillId="0" borderId="24" xfId="0" applyNumberFormat="1" applyFont="1" applyBorder="1" applyAlignment="1">
      <alignment wrapText="1"/>
    </xf>
    <xf numFmtId="49" fontId="7" fillId="0" borderId="2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172" fontId="7" fillId="0" borderId="11" xfId="0" applyNumberFormat="1" applyFont="1" applyFill="1" applyBorder="1" applyAlignment="1" applyProtection="1">
      <alignment/>
      <protection locked="0"/>
    </xf>
    <xf numFmtId="0" fontId="2" fillId="0" borderId="20" xfId="0" applyNumberFormat="1" applyFont="1" applyFill="1" applyBorder="1" applyAlignment="1">
      <alignment wrapText="1"/>
    </xf>
    <xf numFmtId="49" fontId="7" fillId="0" borderId="22" xfId="0" applyNumberFormat="1" applyFont="1" applyFill="1" applyBorder="1" applyAlignment="1">
      <alignment horizontal="center"/>
    </xf>
    <xf numFmtId="0" fontId="7" fillId="0" borderId="23" xfId="0" applyFont="1" applyBorder="1" applyAlignment="1">
      <alignment wrapText="1"/>
    </xf>
    <xf numFmtId="0" fontId="7" fillId="0" borderId="23" xfId="0" applyFont="1" applyBorder="1" applyAlignment="1">
      <alignment horizontal="center"/>
    </xf>
    <xf numFmtId="172" fontId="7" fillId="0" borderId="23" xfId="0" applyNumberFormat="1" applyFont="1" applyFill="1" applyBorder="1" applyAlignment="1" applyProtection="1">
      <alignment/>
      <protection locked="0"/>
    </xf>
    <xf numFmtId="172" fontId="7" fillId="0" borderId="10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wrapText="1"/>
    </xf>
    <xf numFmtId="0" fontId="6" fillId="0" borderId="20" xfId="0" applyNumberFormat="1" applyFont="1" applyFill="1" applyBorder="1" applyAlignment="1">
      <alignment wrapText="1"/>
    </xf>
    <xf numFmtId="172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 applyProtection="1">
      <alignment/>
      <protection locked="0"/>
    </xf>
    <xf numFmtId="0" fontId="7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/>
    </xf>
    <xf numFmtId="0" fontId="4" fillId="0" borderId="0" xfId="52" applyFont="1">
      <alignment/>
      <protection/>
    </xf>
    <xf numFmtId="0" fontId="10" fillId="0" borderId="10" xfId="52" applyFont="1" applyBorder="1" applyAlignment="1">
      <alignment horizontal="center" vertical="center" wrapText="1"/>
      <protection/>
    </xf>
    <xf numFmtId="49" fontId="11" fillId="34" borderId="10" xfId="52" applyNumberFormat="1" applyFont="1" applyFill="1" applyBorder="1" applyAlignment="1">
      <alignment horizontal="center" vertical="center" wrapText="1"/>
      <protection/>
    </xf>
    <xf numFmtId="0" fontId="12" fillId="34" borderId="10" xfId="52" applyFont="1" applyFill="1" applyBorder="1" applyAlignment="1">
      <alignment horizontal="left" vertical="center" wrapText="1"/>
      <protection/>
    </xf>
    <xf numFmtId="0" fontId="11" fillId="34" borderId="23" xfId="52" applyFont="1" applyFill="1" applyBorder="1" applyAlignment="1">
      <alignment horizontal="center" vertical="center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0" fontId="13" fillId="0" borderId="10" xfId="52" applyFont="1" applyFill="1" applyBorder="1" applyAlignment="1">
      <alignment horizontal="left" vertical="center" wrapText="1"/>
      <protection/>
    </xf>
    <xf numFmtId="0" fontId="13" fillId="0" borderId="10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15" fillId="0" borderId="10" xfId="52" applyFont="1" applyFill="1" applyBorder="1" applyAlignment="1">
      <alignment horizontal="left" vertical="center" wrapText="1"/>
      <protection/>
    </xf>
    <xf numFmtId="49" fontId="14" fillId="0" borderId="10" xfId="52" applyNumberFormat="1" applyFont="1" applyFill="1" applyBorder="1" applyAlignment="1">
      <alignment horizontal="center" vertical="center" wrapText="1"/>
      <protection/>
    </xf>
    <xf numFmtId="0" fontId="14" fillId="0" borderId="10" xfId="52" applyFont="1" applyFill="1" applyBorder="1" applyAlignment="1">
      <alignment horizontal="left" vertical="center" wrapText="1"/>
      <protection/>
    </xf>
    <xf numFmtId="0" fontId="16" fillId="0" borderId="10" xfId="52" applyFont="1" applyFill="1" applyBorder="1" applyAlignment="1">
      <alignment horizontal="center" vertical="center" wrapText="1"/>
      <protection/>
    </xf>
    <xf numFmtId="0" fontId="15" fillId="0" borderId="26" xfId="52" applyFont="1" applyFill="1" applyBorder="1" applyAlignment="1">
      <alignment horizontal="left" vertical="center" wrapText="1"/>
      <protection/>
    </xf>
    <xf numFmtId="0" fontId="14" fillId="0" borderId="26" xfId="52" applyFont="1" applyFill="1" applyBorder="1" applyAlignment="1">
      <alignment vertical="center" wrapText="1"/>
      <protection/>
    </xf>
    <xf numFmtId="0" fontId="16" fillId="0" borderId="26" xfId="52" applyFont="1" applyFill="1" applyBorder="1" applyAlignment="1">
      <alignment vertical="center" wrapText="1"/>
      <protection/>
    </xf>
    <xf numFmtId="0" fontId="15" fillId="0" borderId="10" xfId="52" applyFont="1" applyFill="1" applyBorder="1" applyAlignment="1">
      <alignment horizontal="center" vertical="center" wrapText="1"/>
      <protection/>
    </xf>
    <xf numFmtId="4" fontId="13" fillId="0" borderId="10" xfId="52" applyNumberFormat="1" applyFont="1" applyFill="1" applyBorder="1" applyAlignment="1">
      <alignment horizontal="left" vertical="center" wrapText="1"/>
      <protection/>
    </xf>
    <xf numFmtId="4" fontId="15" fillId="0" borderId="10" xfId="52" applyNumberFormat="1" applyFont="1" applyFill="1" applyBorder="1" applyAlignment="1">
      <alignment horizontal="left" vertical="center" wrapText="1"/>
      <protection/>
    </xf>
    <xf numFmtId="49" fontId="13" fillId="0" borderId="10" xfId="52" applyNumberFormat="1" applyFont="1" applyFill="1" applyBorder="1" applyAlignment="1">
      <alignment horizontal="center" vertical="center" wrapText="1"/>
      <protection/>
    </xf>
    <xf numFmtId="49" fontId="10" fillId="0" borderId="10" xfId="52" applyNumberFormat="1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wrapText="1"/>
      <protection/>
    </xf>
    <xf numFmtId="0" fontId="17" fillId="0" borderId="0" xfId="52" applyFont="1">
      <alignment/>
      <protection/>
    </xf>
    <xf numFmtId="0" fontId="4" fillId="0" borderId="0" xfId="52" applyFont="1" applyAlignment="1">
      <alignment vertical="center"/>
      <protection/>
    </xf>
    <xf numFmtId="0" fontId="18" fillId="0" borderId="0" xfId="52" applyFont="1" applyAlignment="1">
      <alignment horizontal="center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wrapText="1"/>
      <protection/>
    </xf>
    <xf numFmtId="0" fontId="18" fillId="0" borderId="0" xfId="52" applyFont="1" applyAlignment="1">
      <alignment wrapText="1"/>
      <protection/>
    </xf>
    <xf numFmtId="0" fontId="4" fillId="0" borderId="0" xfId="52" applyFont="1" applyAlignment="1">
      <alignment horizontal="left" vertical="center"/>
      <protection/>
    </xf>
    <xf numFmtId="49" fontId="4" fillId="0" borderId="0" xfId="52" applyNumberFormat="1" applyFont="1" applyAlignment="1">
      <alignment horizontal="center" vertical="center"/>
      <protection/>
    </xf>
    <xf numFmtId="0" fontId="7" fillId="33" borderId="15" xfId="0" applyNumberFormat="1" applyFont="1" applyFill="1" applyBorder="1" applyAlignment="1">
      <alignment wrapText="1"/>
    </xf>
    <xf numFmtId="0" fontId="7" fillId="0" borderId="14" xfId="0" applyFont="1" applyFill="1" applyBorder="1" applyAlignment="1">
      <alignment horizontal="center"/>
    </xf>
    <xf numFmtId="49" fontId="7" fillId="0" borderId="14" xfId="0" applyNumberFormat="1" applyFont="1" applyFill="1" applyBorder="1" applyAlignment="1" applyProtection="1">
      <alignment/>
      <protection locked="0"/>
    </xf>
    <xf numFmtId="49" fontId="7" fillId="0" borderId="14" xfId="0" applyNumberFormat="1" applyFont="1" applyFill="1" applyBorder="1" applyAlignment="1">
      <alignment horizontal="center" vertical="center"/>
    </xf>
    <xf numFmtId="0" fontId="7" fillId="33" borderId="16" xfId="0" applyNumberFormat="1" applyFont="1" applyFill="1" applyBorder="1" applyAlignment="1">
      <alignment wrapText="1"/>
    </xf>
    <xf numFmtId="172" fontId="7" fillId="0" borderId="14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/>
    </xf>
    <xf numFmtId="0" fontId="7" fillId="0" borderId="28" xfId="0" applyFont="1" applyBorder="1" applyAlignment="1">
      <alignment wrapText="1"/>
    </xf>
    <xf numFmtId="0" fontId="7" fillId="0" borderId="28" xfId="0" applyFont="1" applyBorder="1" applyAlignment="1">
      <alignment horizontal="center"/>
    </xf>
    <xf numFmtId="172" fontId="7" fillId="0" borderId="28" xfId="0" applyNumberFormat="1" applyFont="1" applyFill="1" applyBorder="1" applyAlignment="1" applyProtection="1">
      <alignment/>
      <protection locked="0"/>
    </xf>
    <xf numFmtId="0" fontId="2" fillId="33" borderId="29" xfId="0" applyNumberFormat="1" applyFont="1" applyFill="1" applyBorder="1" applyAlignment="1">
      <alignment wrapText="1"/>
    </xf>
    <xf numFmtId="172" fontId="7" fillId="0" borderId="23" xfId="0" applyNumberFormat="1" applyFont="1" applyFill="1" applyBorder="1" applyAlignment="1" applyProtection="1">
      <alignment horizontal="center" vertical="center"/>
      <protection/>
    </xf>
    <xf numFmtId="0" fontId="2" fillId="33" borderId="25" xfId="0" applyNumberFormat="1" applyFont="1" applyFill="1" applyBorder="1" applyAlignment="1">
      <alignment wrapText="1"/>
    </xf>
    <xf numFmtId="49" fontId="7" fillId="0" borderId="13" xfId="0" applyNumberFormat="1" applyFont="1" applyFill="1" applyBorder="1" applyAlignment="1">
      <alignment horizontal="center"/>
    </xf>
    <xf numFmtId="49" fontId="7" fillId="0" borderId="30" xfId="0" applyNumberFormat="1" applyFont="1" applyFill="1" applyBorder="1" applyAlignment="1">
      <alignment horizontal="center"/>
    </xf>
    <xf numFmtId="0" fontId="7" fillId="0" borderId="31" xfId="0" applyFont="1" applyBorder="1" applyAlignment="1">
      <alignment wrapText="1"/>
    </xf>
    <xf numFmtId="0" fontId="2" fillId="33" borderId="24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3" fontId="7" fillId="0" borderId="10" xfId="0" applyNumberFormat="1" applyFont="1" applyFill="1" applyBorder="1" applyAlignment="1" applyProtection="1">
      <alignment/>
      <protection locked="0"/>
    </xf>
    <xf numFmtId="3" fontId="7" fillId="0" borderId="23" xfId="0" applyNumberFormat="1" applyFont="1" applyFill="1" applyBorder="1" applyAlignment="1" applyProtection="1">
      <alignment/>
      <protection locked="0"/>
    </xf>
    <xf numFmtId="0" fontId="4" fillId="0" borderId="0" xfId="52" applyFont="1" applyAlignment="1">
      <alignment horizontal="center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11" fillId="34" borderId="10" xfId="52" applyFont="1" applyFill="1" applyBorder="1" applyAlignment="1">
      <alignment horizontal="center" vertical="center" wrapText="1"/>
      <protection/>
    </xf>
    <xf numFmtId="0" fontId="11" fillId="34" borderId="23" xfId="52" applyFont="1" applyFill="1" applyBorder="1" applyAlignment="1">
      <alignment horizontal="center" vertical="center" wrapText="1"/>
      <protection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2" fillId="0" borderId="15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172" fontId="7" fillId="0" borderId="12" xfId="0" applyNumberFormat="1" applyFont="1" applyFill="1" applyBorder="1" applyAlignment="1" applyProtection="1">
      <alignment horizontal="right"/>
      <protection locked="0"/>
    </xf>
    <xf numFmtId="172" fontId="7" fillId="0" borderId="12" xfId="0" applyNumberFormat="1" applyFont="1" applyBorder="1" applyAlignment="1" applyProtection="1">
      <alignment horizontal="right" wrapText="1"/>
      <protection locked="0"/>
    </xf>
    <xf numFmtId="172" fontId="7" fillId="0" borderId="12" xfId="0" applyNumberFormat="1" applyFont="1" applyBorder="1" applyAlignment="1" applyProtection="1">
      <alignment horizontal="right"/>
      <protection locked="0"/>
    </xf>
    <xf numFmtId="49" fontId="7" fillId="0" borderId="14" xfId="0" applyNumberFormat="1" applyFont="1" applyFill="1" applyBorder="1" applyAlignment="1" applyProtection="1">
      <alignment vertical="center" wrapText="1"/>
      <protection locked="0"/>
    </xf>
    <xf numFmtId="0" fontId="19" fillId="0" borderId="10" xfId="52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/>
    </xf>
    <xf numFmtId="0" fontId="20" fillId="0" borderId="10" xfId="52" applyFont="1" applyFill="1" applyBorder="1" applyAlignment="1">
      <alignment horizontal="center" vertical="center"/>
      <protection/>
    </xf>
    <xf numFmtId="49" fontId="2" fillId="0" borderId="23" xfId="0" applyNumberFormat="1" applyFont="1" applyBorder="1" applyAlignment="1" applyProtection="1">
      <alignment horizontal="right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wrapText="1"/>
    </xf>
    <xf numFmtId="0" fontId="4" fillId="0" borderId="0" xfId="52" applyFont="1" applyAlignment="1">
      <alignment horizontal="center"/>
      <protection/>
    </xf>
    <xf numFmtId="49" fontId="9" fillId="0" borderId="33" xfId="52" applyNumberFormat="1" applyFont="1" applyBorder="1" applyAlignment="1">
      <alignment horizontal="center" vertical="center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 vertical="center"/>
      <protection/>
    </xf>
    <xf numFmtId="0" fontId="4" fillId="0" borderId="23" xfId="52" applyFont="1" applyBorder="1" applyAlignment="1">
      <alignment horizontal="center" vertical="center"/>
      <protection/>
    </xf>
    <xf numFmtId="0" fontId="4" fillId="0" borderId="34" xfId="52" applyFont="1" applyBorder="1" applyAlignment="1">
      <alignment horizontal="center" vertical="center" wrapText="1"/>
      <protection/>
    </xf>
    <xf numFmtId="0" fontId="4" fillId="0" borderId="26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23" xfId="52" applyFont="1" applyBorder="1" applyAlignment="1">
      <alignment horizontal="center" vertical="center" wrapText="1"/>
      <protection/>
    </xf>
    <xf numFmtId="172" fontId="7" fillId="0" borderId="10" xfId="0" applyNumberFormat="1" applyFont="1" applyFill="1" applyBorder="1" applyAlignment="1" applyProtection="1">
      <alignment horizont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72" fontId="7" fillId="0" borderId="36" xfId="0" applyNumberFormat="1" applyFont="1" applyFill="1" applyBorder="1" applyAlignment="1" applyProtection="1">
      <alignment horizontal="left" vertical="center" wrapText="1"/>
      <protection locked="0"/>
    </xf>
    <xf numFmtId="172" fontId="7" fillId="0" borderId="37" xfId="0" applyNumberFormat="1" applyFont="1" applyFill="1" applyBorder="1" applyAlignment="1" applyProtection="1">
      <alignment horizontal="left" vertical="center" wrapText="1"/>
      <protection locked="0"/>
    </xf>
    <xf numFmtId="172" fontId="7" fillId="0" borderId="14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B42" sqref="B42"/>
    </sheetView>
  </sheetViews>
  <sheetFormatPr defaultColWidth="9.421875" defaultRowHeight="15"/>
  <cols>
    <col min="1" max="1" width="4.421875" style="1" customWidth="1"/>
    <col min="2" max="2" width="38.57421875" style="1" customWidth="1"/>
    <col min="3" max="3" width="10.57421875" style="1" customWidth="1"/>
    <col min="4" max="4" width="11.57421875" style="1" customWidth="1"/>
    <col min="5" max="5" width="14.421875" style="1" customWidth="1"/>
    <col min="6" max="6" width="16.421875" style="1" customWidth="1"/>
    <col min="7" max="7" width="45.57421875" style="1" customWidth="1"/>
    <col min="8" max="8" width="18.421875" style="1" customWidth="1"/>
    <col min="9" max="16384" width="9.421875" style="1" customWidth="1"/>
  </cols>
  <sheetData>
    <row r="1" spans="2:6" ht="57.75" customHeight="1">
      <c r="B1" s="157" t="s">
        <v>29</v>
      </c>
      <c r="C1" s="158"/>
      <c r="D1" s="158"/>
      <c r="E1" s="158"/>
      <c r="F1" s="158"/>
    </row>
    <row r="2" spans="2:6" ht="24.75" customHeight="1">
      <c r="B2" s="161" t="s">
        <v>258</v>
      </c>
      <c r="C2" s="161"/>
      <c r="D2" s="161"/>
      <c r="E2" s="161"/>
      <c r="F2" s="161"/>
    </row>
    <row r="3" spans="2:6" ht="20.25" customHeight="1">
      <c r="B3" s="160" t="s">
        <v>27</v>
      </c>
      <c r="C3" s="160"/>
      <c r="D3" s="160"/>
      <c r="E3" s="160"/>
      <c r="F3" s="160"/>
    </row>
    <row r="4" spans="2:6" ht="18.75">
      <c r="B4" s="158" t="s">
        <v>26</v>
      </c>
      <c r="C4" s="158"/>
      <c r="D4" s="158"/>
      <c r="E4" s="158"/>
      <c r="F4" s="158"/>
    </row>
    <row r="5" ht="15">
      <c r="F5" s="2"/>
    </row>
    <row r="6" spans="1:7" ht="15">
      <c r="A6" s="155" t="s">
        <v>28</v>
      </c>
      <c r="B6" s="155" t="s">
        <v>1</v>
      </c>
      <c r="C6" s="155" t="s">
        <v>2</v>
      </c>
      <c r="D6" s="159" t="s">
        <v>12</v>
      </c>
      <c r="E6" s="159"/>
      <c r="F6" s="155" t="s">
        <v>42</v>
      </c>
      <c r="G6" s="155" t="s">
        <v>32</v>
      </c>
    </row>
    <row r="7" spans="1:7" ht="15.75" thickBot="1">
      <c r="A7" s="156"/>
      <c r="B7" s="156"/>
      <c r="C7" s="156"/>
      <c r="D7" s="9" t="s">
        <v>30</v>
      </c>
      <c r="E7" s="9" t="s">
        <v>31</v>
      </c>
      <c r="F7" s="156"/>
      <c r="G7" s="156"/>
    </row>
    <row r="8" spans="1:7" ht="15">
      <c r="A8" s="27" t="s">
        <v>52</v>
      </c>
      <c r="B8" s="10" t="s">
        <v>4</v>
      </c>
      <c r="C8" s="11" t="s">
        <v>3</v>
      </c>
      <c r="D8" s="51">
        <v>209.7</v>
      </c>
      <c r="E8" s="51">
        <v>210.5</v>
      </c>
      <c r="F8" s="51">
        <v>210.7</v>
      </c>
      <c r="G8" s="12" t="str">
        <f>IF(OR(D8&gt;800,E8&gt;800,F8&gt;800),"ОШИБКА: единицы измерения - тыс.чел"," ")</f>
        <v> </v>
      </c>
    </row>
    <row r="9" spans="1:9" ht="30.75" thickBot="1">
      <c r="A9" s="28" t="s">
        <v>54</v>
      </c>
      <c r="B9" s="13" t="s">
        <v>10</v>
      </c>
      <c r="C9" s="14" t="s">
        <v>11</v>
      </c>
      <c r="D9" s="52">
        <v>364.3</v>
      </c>
      <c r="E9" s="52">
        <v>364.3</v>
      </c>
      <c r="F9" s="52">
        <v>364.3</v>
      </c>
      <c r="G9" s="15" t="str">
        <f>IF(OR(D9&gt;800,E9&gt;800,F9&gt;800),"ОШИБКА: единицы измерения - км"," ")</f>
        <v> </v>
      </c>
      <c r="I9" s="8"/>
    </row>
    <row r="10" spans="1:7" ht="15">
      <c r="A10" s="27" t="s">
        <v>56</v>
      </c>
      <c r="B10" s="10" t="s">
        <v>13</v>
      </c>
      <c r="C10" s="11" t="s">
        <v>0</v>
      </c>
      <c r="D10" s="16">
        <f>D12+D13</f>
        <v>4368036.7</v>
      </c>
      <c r="E10" s="16">
        <f>E12+E13</f>
        <v>3838613.5</v>
      </c>
      <c r="F10" s="16">
        <f>F12+F13</f>
        <v>3964691.2</v>
      </c>
      <c r="G10" s="17">
        <f>IF(((D8-TRUNC(D8,1))+(E8-TRUNC(E8,1))+(F8-TRUNC(F8,1))+(D9-TRUNC(D9,1))+(E9-TRUNC(E9,1))+(F9-TRUNC(F9,1))+(D12-TRUNC(D12,1))+(E12-TRUNC(E12,1))+(F12-TRUNC(F12,1))+(D13-TRUNC(D13,1))+(E13-TRUNC(E13,1))+(F13-TRUNC(F13,1)))&gt;0,"ОШИБКА: в строках 1.1-1.5 точность должна быть - один знак после запятой","")</f>
      </c>
    </row>
    <row r="11" spans="1:7" ht="15">
      <c r="A11" s="29"/>
      <c r="B11" s="4" t="s">
        <v>18</v>
      </c>
      <c r="C11" s="6"/>
      <c r="D11" s="7"/>
      <c r="E11" s="7"/>
      <c r="F11" s="7"/>
      <c r="G11" s="18">
        <f>IF(OR(D10&gt;20000000,E10&gt;20000000,F10&gt;20000000),"ОШИБКА: в строках 1.4,1.5 единица измерения - тыс.руб","")</f>
      </c>
    </row>
    <row r="12" spans="1:7" ht="15">
      <c r="A12" s="29" t="s">
        <v>58</v>
      </c>
      <c r="B12" s="3" t="s">
        <v>19</v>
      </c>
      <c r="C12" s="6" t="s">
        <v>0</v>
      </c>
      <c r="D12" s="53">
        <v>1621446.6</v>
      </c>
      <c r="E12" s="53">
        <v>1695579.9</v>
      </c>
      <c r="F12" s="53">
        <v>1785963.8</v>
      </c>
      <c r="G12" s="19"/>
    </row>
    <row r="13" spans="1:7" ht="15.75" thickBot="1">
      <c r="A13" s="28" t="s">
        <v>59</v>
      </c>
      <c r="B13" s="13" t="s">
        <v>20</v>
      </c>
      <c r="C13" s="14" t="s">
        <v>0</v>
      </c>
      <c r="D13" s="54">
        <v>2746590.1</v>
      </c>
      <c r="E13" s="54">
        <v>2143033.6</v>
      </c>
      <c r="F13" s="54">
        <v>2178727.4</v>
      </c>
      <c r="G13" s="21"/>
    </row>
    <row r="14" spans="1:7" ht="15">
      <c r="A14" s="27" t="s">
        <v>60</v>
      </c>
      <c r="B14" s="10" t="s">
        <v>5</v>
      </c>
      <c r="C14" s="11" t="s">
        <v>0</v>
      </c>
      <c r="D14" s="16">
        <v>4372786.3</v>
      </c>
      <c r="E14" s="16">
        <v>3911327.1</v>
      </c>
      <c r="F14" s="16">
        <v>4013225.8</v>
      </c>
      <c r="G14" s="17">
        <f>IF(((D16-TRUNC(D16,1))+(E16-TRUNC(E16,1))+(F16-TRUNC(F16,1))+(D17-TRUNC(D17,1))+(E17-TRUNC(E17,1))+(F17-TRUNC(F17,1)))&gt;0,"ОШИБКА: в строках 1.7,1.8 точность должна быть - один знак после запятой","")</f>
      </c>
    </row>
    <row r="15" spans="1:7" ht="15">
      <c r="A15" s="29"/>
      <c r="B15" s="4" t="s">
        <v>23</v>
      </c>
      <c r="C15" s="6"/>
      <c r="D15" s="7"/>
      <c r="E15" s="7"/>
      <c r="F15" s="7"/>
      <c r="G15" s="18">
        <f>IF(OR(D14&gt;21000000,E14&gt;21000000,F14&gt;21000000),"ОШИБКА: в строках 1.7,1.8 единица измерения - тыс.руб","")</f>
      </c>
    </row>
    <row r="16" spans="1:7" ht="15">
      <c r="A16" s="29" t="s">
        <v>61</v>
      </c>
      <c r="B16" s="3" t="s">
        <v>21</v>
      </c>
      <c r="C16" s="6" t="s">
        <v>0</v>
      </c>
      <c r="D16" s="53">
        <v>2746590.1</v>
      </c>
      <c r="E16" s="53">
        <v>2143033.6</v>
      </c>
      <c r="F16" s="53">
        <v>2178727.4</v>
      </c>
      <c r="G16" s="19"/>
    </row>
    <row r="17" spans="1:7" ht="15.75" thickBot="1">
      <c r="A17" s="28" t="s">
        <v>65</v>
      </c>
      <c r="B17" s="13" t="s">
        <v>22</v>
      </c>
      <c r="C17" s="14" t="s">
        <v>0</v>
      </c>
      <c r="D17" s="54">
        <v>1626196.2</v>
      </c>
      <c r="E17" s="54">
        <v>1768293.5</v>
      </c>
      <c r="F17" s="54">
        <v>1834498.4</v>
      </c>
      <c r="G17" s="21"/>
    </row>
    <row r="18" spans="1:7" ht="15">
      <c r="A18" s="30" t="s">
        <v>66</v>
      </c>
      <c r="B18" s="10" t="s">
        <v>6</v>
      </c>
      <c r="C18" s="11" t="s">
        <v>0</v>
      </c>
      <c r="D18" s="16">
        <f>D10-D14</f>
        <v>-4749.5999999996275</v>
      </c>
      <c r="E18" s="16">
        <f>E10-E14</f>
        <v>-72713.6000000001</v>
      </c>
      <c r="F18" s="16">
        <f>F10-F14</f>
        <v>-48534.59999999963</v>
      </c>
      <c r="G18" s="17"/>
    </row>
    <row r="19" spans="1:9" ht="30">
      <c r="A19" s="31" t="s">
        <v>69</v>
      </c>
      <c r="B19" s="3" t="s">
        <v>7</v>
      </c>
      <c r="C19" s="6" t="s">
        <v>0</v>
      </c>
      <c r="D19" s="7">
        <f>D21+D24+D27+D30+D31+D32</f>
        <v>4749.6</v>
      </c>
      <c r="E19" s="7">
        <f>E21+E24+E27+E30+E31+E32</f>
        <v>72713.6</v>
      </c>
      <c r="F19" s="7">
        <f>F21+F24+F27+F30+F31+F32</f>
        <v>48534.6</v>
      </c>
      <c r="G19" s="18" t="str">
        <f>IF((D18+E18+F18+D19+E19+F19)&lt;&gt;0,"ОШИБКА: непокрытый дефицит (профицит)","")</f>
        <v>ОШИБКА: непокрытый дефицит (профицит)</v>
      </c>
      <c r="I19" s="8"/>
    </row>
    <row r="20" spans="1:7" ht="15.75" thickBot="1">
      <c r="A20" s="32"/>
      <c r="B20" s="22" t="s">
        <v>24</v>
      </c>
      <c r="C20" s="14"/>
      <c r="D20" s="20"/>
      <c r="E20" s="20"/>
      <c r="F20" s="20"/>
      <c r="G20" s="21"/>
    </row>
    <row r="21" spans="1:7" ht="15">
      <c r="A21" s="30" t="s">
        <v>70</v>
      </c>
      <c r="B21" s="10" t="s">
        <v>8</v>
      </c>
      <c r="C21" s="11" t="s">
        <v>0</v>
      </c>
      <c r="D21" s="16">
        <f>D22-D23</f>
        <v>0</v>
      </c>
      <c r="E21" s="16">
        <f>E22-E23</f>
        <v>63000</v>
      </c>
      <c r="F21" s="16">
        <f>F22-F23</f>
        <v>60000</v>
      </c>
      <c r="G21" s="17">
        <f>IF(((D22-TRUNC(D22,1))+(E22-TRUNC(E22,1))+(F22-TRUNC(F22,1))+(D23-TRUNC(D23,1))+(E23-TRUNC(E23,1))+(F23-TRUNC(F23,1)))&gt;0,"ОШИБКА: в строках 1.12,1.13 точность должна быть - один знак после запятой","")</f>
      </c>
    </row>
    <row r="22" spans="1:7" ht="30">
      <c r="A22" s="31" t="s">
        <v>71</v>
      </c>
      <c r="B22" s="4" t="s">
        <v>33</v>
      </c>
      <c r="C22" s="5" t="s">
        <v>0</v>
      </c>
      <c r="D22" s="53">
        <v>480000</v>
      </c>
      <c r="E22" s="53">
        <v>543000</v>
      </c>
      <c r="F22" s="53">
        <v>660000</v>
      </c>
      <c r="G22" s="19"/>
    </row>
    <row r="23" spans="1:7" ht="30.75" thickBot="1">
      <c r="A23" s="32" t="s">
        <v>72</v>
      </c>
      <c r="B23" s="22" t="s">
        <v>34</v>
      </c>
      <c r="C23" s="23" t="s">
        <v>0</v>
      </c>
      <c r="D23" s="54">
        <v>480000</v>
      </c>
      <c r="E23" s="54">
        <v>480000</v>
      </c>
      <c r="F23" s="54">
        <v>600000</v>
      </c>
      <c r="G23" s="21"/>
    </row>
    <row r="24" spans="1:7" ht="30">
      <c r="A24" s="30" t="s">
        <v>73</v>
      </c>
      <c r="B24" s="10" t="s">
        <v>35</v>
      </c>
      <c r="C24" s="11" t="s">
        <v>0</v>
      </c>
      <c r="D24" s="16">
        <f>D25-D26</f>
        <v>0</v>
      </c>
      <c r="E24" s="16">
        <f>E25-E26</f>
        <v>0</v>
      </c>
      <c r="F24" s="16">
        <f>F25-F26</f>
        <v>0</v>
      </c>
      <c r="G24" s="17">
        <f>IF(((D25-TRUNC(D25,1))+(E25-TRUNC(E25,1))+(F25-TRUNC(F25,1))+(D26-TRUNC(D26,1))+(E26-TRUNC(E26,1))+(F26-TRUNC(F26,1)))&gt;0,"ОШИБКА: в строках 1.15,1.16 точность должна быть - один знак после запятой","")</f>
      </c>
    </row>
    <row r="25" spans="1:7" ht="30">
      <c r="A25" s="31" t="s">
        <v>74</v>
      </c>
      <c r="B25" s="4" t="s">
        <v>36</v>
      </c>
      <c r="C25" s="5" t="s">
        <v>0</v>
      </c>
      <c r="D25" s="53">
        <v>0</v>
      </c>
      <c r="E25" s="53">
        <v>0</v>
      </c>
      <c r="F25" s="53">
        <v>0</v>
      </c>
      <c r="G25" s="19"/>
    </row>
    <row r="26" spans="1:7" ht="30.75" thickBot="1">
      <c r="A26" s="32" t="s">
        <v>75</v>
      </c>
      <c r="B26" s="22" t="s">
        <v>37</v>
      </c>
      <c r="C26" s="23" t="s">
        <v>0</v>
      </c>
      <c r="D26" s="54">
        <v>0</v>
      </c>
      <c r="E26" s="54">
        <v>0</v>
      </c>
      <c r="F26" s="54">
        <v>0</v>
      </c>
      <c r="G26" s="21"/>
    </row>
    <row r="27" spans="1:7" ht="30">
      <c r="A27" s="30" t="s">
        <v>76</v>
      </c>
      <c r="B27" s="10" t="s">
        <v>116</v>
      </c>
      <c r="C27" s="11" t="s">
        <v>0</v>
      </c>
      <c r="D27" s="16">
        <f>D28-D29</f>
        <v>0</v>
      </c>
      <c r="E27" s="16">
        <f>E28-E29</f>
        <v>13000</v>
      </c>
      <c r="F27" s="16">
        <f>F28-F29</f>
        <v>0</v>
      </c>
      <c r="G27" s="17">
        <f>IF(((D28-TRUNC(D28,1))+(E28-TRUNC(E28,1))+(F28-TRUNC(F28,1))+(D29-TRUNC(D29,1))+(E29-TRUNC(E29,1))+(F29-TRUNC(F29,1)))&gt;0,"ОШИБКА: в строках 1.18,1.19 точность должна быть - один знак после запятой","")</f>
      </c>
    </row>
    <row r="28" spans="1:7" ht="30">
      <c r="A28" s="31" t="s">
        <v>77</v>
      </c>
      <c r="B28" s="4" t="s">
        <v>38</v>
      </c>
      <c r="C28" s="5" t="s">
        <v>0</v>
      </c>
      <c r="D28" s="53">
        <v>22000</v>
      </c>
      <c r="E28" s="53">
        <v>13000</v>
      </c>
      <c r="F28" s="53">
        <v>0</v>
      </c>
      <c r="G28" s="19" t="s">
        <v>238</v>
      </c>
    </row>
    <row r="29" spans="1:7" ht="45.75" thickBot="1">
      <c r="A29" s="32" t="s">
        <v>78</v>
      </c>
      <c r="B29" s="22" t="s">
        <v>39</v>
      </c>
      <c r="C29" s="23" t="s">
        <v>0</v>
      </c>
      <c r="D29" s="54">
        <v>22000</v>
      </c>
      <c r="E29" s="54">
        <v>0</v>
      </c>
      <c r="F29" s="54">
        <v>0</v>
      </c>
      <c r="G29" s="21" t="s">
        <v>239</v>
      </c>
    </row>
    <row r="30" spans="1:7" ht="45">
      <c r="A30" s="30" t="s">
        <v>79</v>
      </c>
      <c r="B30" s="10" t="s">
        <v>16</v>
      </c>
      <c r="C30" s="11" t="s">
        <v>0</v>
      </c>
      <c r="D30" s="55">
        <v>9141.1</v>
      </c>
      <c r="E30" s="55">
        <v>32.5</v>
      </c>
      <c r="F30" s="55">
        <v>0</v>
      </c>
      <c r="G30" s="17">
        <f>IF(((D30-TRUNC(D30,1))+(E30-TRUNC(E30,1))+(F30-TRUNC(F30,1))+(D31-TRUNC(D31,1))+(E31-TRUNC(E31,1))+(F31-TRUNC(F31,1))+(D32-TRUNC(D32,1))+(E32-TRUNC(E32,1))+(F32-TRUNC(F32,1)))&gt;0,"ОШИБКА: в строках 1.20-1.22 точность должна быть - один знак после запятой","")</f>
      </c>
    </row>
    <row r="31" spans="1:7" ht="15">
      <c r="A31" s="31" t="s">
        <v>80</v>
      </c>
      <c r="B31" s="3" t="s">
        <v>15</v>
      </c>
      <c r="C31" s="6" t="s">
        <v>0</v>
      </c>
      <c r="D31" s="53"/>
      <c r="E31" s="53"/>
      <c r="F31" s="53"/>
      <c r="G31" s="19"/>
    </row>
    <row r="32" spans="1:7" ht="15.75" thickBot="1">
      <c r="A32" s="59" t="s">
        <v>81</v>
      </c>
      <c r="B32" s="60" t="s">
        <v>9</v>
      </c>
      <c r="C32" s="61" t="s">
        <v>0</v>
      </c>
      <c r="D32" s="62">
        <v>-4391.5</v>
      </c>
      <c r="E32" s="62">
        <v>-3318.9</v>
      </c>
      <c r="F32" s="62">
        <v>-11465.4</v>
      </c>
      <c r="G32" s="63"/>
    </row>
    <row r="33" spans="1:7" ht="30">
      <c r="A33" s="30" t="s">
        <v>82</v>
      </c>
      <c r="B33" s="10" t="s">
        <v>14</v>
      </c>
      <c r="C33" s="11" t="s">
        <v>0</v>
      </c>
      <c r="D33" s="55">
        <v>480000</v>
      </c>
      <c r="E33" s="55">
        <v>556000</v>
      </c>
      <c r="F33" s="55">
        <v>660000</v>
      </c>
      <c r="G33" s="17">
        <f>IF(OR(D33&lt;(D35+D36+D37),E33&lt;(E35+E36+E37),F33&lt;(F35+F36+F37)),"ОШИБКА: строка 1.23 не может быть меньше суммы строк 1.24-1.26","")</f>
      </c>
    </row>
    <row r="34" spans="1:7" ht="15">
      <c r="A34" s="31"/>
      <c r="B34" s="4" t="s">
        <v>24</v>
      </c>
      <c r="C34" s="6"/>
      <c r="D34" s="53"/>
      <c r="E34" s="53"/>
      <c r="F34" s="53"/>
      <c r="G34" s="18">
        <f>IF(((D33-TRUNC(D33,1))+(E33-TRUNC(E33,1))+(F33-TRUNC(F33,1))+(D35-TRUNC(D35,1))+(E35-TRUNC(E35,1))+(F35-TRUNC(F35,1))+(D36-TRUNC(D36,1))+(E36-TRUNC(E36,1))+(F36-TRUNC(F36,1)))&gt;0,"ОШИБКА: в строках 1.23-1.25 точность должна быть - один знак после запятой","")</f>
      </c>
    </row>
    <row r="35" spans="1:7" ht="60">
      <c r="A35" s="31" t="s">
        <v>83</v>
      </c>
      <c r="B35" s="4" t="s">
        <v>40</v>
      </c>
      <c r="C35" s="5" t="s">
        <v>0</v>
      </c>
      <c r="D35" s="53">
        <v>0</v>
      </c>
      <c r="E35" s="53">
        <v>13000</v>
      </c>
      <c r="F35" s="53">
        <v>0</v>
      </c>
      <c r="G35" s="18" t="str">
        <f>IF(OR(E35&lt;&gt;(D35+E24+E27),F35&lt;&gt;(E35+F24+F27)),"ОШИБКА: объем долга должен равняться сумме долга на конец предыдущего периода и сальдо по бюджетным кредитам в текущем периоде","")</f>
        <v>ОШИБКА: объем долга должен равняться сумме долга на конец предыдущего периода и сальдо по бюджетным кредитам в текущем периоде</v>
      </c>
    </row>
    <row r="36" spans="1:7" ht="60">
      <c r="A36" s="31" t="s">
        <v>84</v>
      </c>
      <c r="B36" s="4" t="s">
        <v>41</v>
      </c>
      <c r="C36" s="5" t="s">
        <v>0</v>
      </c>
      <c r="D36" s="53">
        <v>480000</v>
      </c>
      <c r="E36" s="53">
        <v>543000</v>
      </c>
      <c r="F36" s="53">
        <v>660000</v>
      </c>
      <c r="G36" s="18" t="str">
        <f>IF(OR(E36&lt;&gt;(D36+E21),F36&lt;&gt;(E36+F21)),"ОШИБКА: объем долга должен равняться сумме долга на конец предыдущего периода и сальдо по коммерческим кредитам в текущем периоде","")</f>
        <v>ОШИБКА: объем долга должен равняться сумме долга на конец предыдущего периода и сальдо по коммерческим кредитам в текущем периоде</v>
      </c>
    </row>
    <row r="37" spans="1:7" ht="30.75" thickBot="1">
      <c r="A37" s="32" t="s">
        <v>85</v>
      </c>
      <c r="B37" s="22" t="s">
        <v>117</v>
      </c>
      <c r="C37" s="23" t="s">
        <v>0</v>
      </c>
      <c r="D37" s="54">
        <v>0</v>
      </c>
      <c r="E37" s="54">
        <v>0</v>
      </c>
      <c r="F37" s="54">
        <v>0</v>
      </c>
      <c r="G37" s="24">
        <f>IF(((D37-TRUNC(D37,1))+(E37-TRUNC(E37,1))+(F37-TRUNC(F37,1)))&gt;0,"ОШИБКА: в строке 1.26 точность должна быть - один знак после запятой","")</f>
      </c>
    </row>
    <row r="38" spans="1:7" ht="45">
      <c r="A38" s="64" t="s">
        <v>86</v>
      </c>
      <c r="B38" s="65" t="s">
        <v>25</v>
      </c>
      <c r="C38" s="66" t="s">
        <v>17</v>
      </c>
      <c r="D38" s="154" t="s">
        <v>240</v>
      </c>
      <c r="E38" s="154" t="s">
        <v>241</v>
      </c>
      <c r="F38" s="154" t="s">
        <v>242</v>
      </c>
      <c r="G38" s="67" t="s">
        <v>243</v>
      </c>
    </row>
    <row r="39" spans="1:7" ht="30">
      <c r="A39" s="44" t="s">
        <v>87</v>
      </c>
      <c r="B39" s="25" t="s">
        <v>43</v>
      </c>
      <c r="C39" s="6" t="s">
        <v>44</v>
      </c>
      <c r="D39" s="56">
        <v>1</v>
      </c>
      <c r="E39" s="56">
        <v>1</v>
      </c>
      <c r="F39" s="56">
        <v>1</v>
      </c>
      <c r="G39" s="33">
        <f>IF(((D39-TRUNC(D39,0))+(E39-TRUNC(E39,0))+(F39-TRUNC(F39,0)))&gt;0,"ОШИБКА: в строке 1.28 не может быть нецелых чисел","")</f>
      </c>
    </row>
    <row r="40" spans="1:7" ht="60">
      <c r="A40" s="44" t="s">
        <v>88</v>
      </c>
      <c r="B40" s="25" t="s">
        <v>45</v>
      </c>
      <c r="C40" s="6" t="s">
        <v>17</v>
      </c>
      <c r="D40" s="53">
        <v>0</v>
      </c>
      <c r="E40" s="53">
        <v>0</v>
      </c>
      <c r="F40" s="53">
        <v>100</v>
      </c>
      <c r="G40" s="33">
        <f>IF(OR(D40&gt;100,E40&gt;100,F40&gt;100),"ОШИБКА: значение не может быть больше 100","")</f>
      </c>
    </row>
    <row r="41" spans="1:7" ht="60">
      <c r="A41" s="44" t="s">
        <v>89</v>
      </c>
      <c r="B41" s="35" t="s">
        <v>46</v>
      </c>
      <c r="C41" s="6" t="s">
        <v>17</v>
      </c>
      <c r="D41" s="53">
        <v>100</v>
      </c>
      <c r="E41" s="53">
        <v>100</v>
      </c>
      <c r="F41" s="53">
        <v>100</v>
      </c>
      <c r="G41" s="18">
        <f>IF(OR(AND(100&lt;&gt;(D41+D42),D41+D42+D36+D35&lt;&gt;0),AND(100&lt;&gt;(E41+E42),E41+E42+E36+E35&lt;&gt;0),AND(100&lt;&gt;(F41+F42),F36+F41+F42+F35&lt;&gt;0)),"ОШИБКА: сумма строк 1.30 и 1.31 не может быть не равна 100","")</f>
      </c>
    </row>
    <row r="42" spans="1:7" ht="60">
      <c r="A42" s="44" t="s">
        <v>118</v>
      </c>
      <c r="B42" s="35" t="s">
        <v>196</v>
      </c>
      <c r="C42" s="6" t="s">
        <v>17</v>
      </c>
      <c r="D42" s="53">
        <v>0</v>
      </c>
      <c r="E42" s="53">
        <v>0</v>
      </c>
      <c r="F42" s="53">
        <v>0</v>
      </c>
      <c r="G42" s="18">
        <f>IF(((D40-TRUNC(D40,1))+(E40-TRUNC(E40,1))+(F40-TRUNC(F40,1))+(D41-TRUNC(D41,1))+(E41-TRUNC(E41,1))+(F41-TRUNC(F41,1))+(D42-TRUNC(D42,1))+(E42-TRUNC(E42,1))+(F42-TRUNC(F42,1)))&gt;0,"ОШИБКА: в строках 1.29-1.31 точность должна быть - один знак после запятой","")</f>
      </c>
    </row>
  </sheetData>
  <sheetProtection/>
  <mergeCells count="10">
    <mergeCell ref="G6:G7"/>
    <mergeCell ref="A6:A7"/>
    <mergeCell ref="B1:F1"/>
    <mergeCell ref="B4:F4"/>
    <mergeCell ref="B6:B7"/>
    <mergeCell ref="C6:C7"/>
    <mergeCell ref="D6:E6"/>
    <mergeCell ref="F6:F7"/>
    <mergeCell ref="B3:F3"/>
    <mergeCell ref="B2:F2"/>
  </mergeCells>
  <printOptions/>
  <pageMargins left="0.3937007874015748" right="0.3937007874015748" top="0.5" bottom="0.48" header="0.5" footer="0.49"/>
  <pageSetup fitToHeight="4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zoomScalePageLayoutView="0" workbookViewId="0" topLeftCell="A4">
      <selection activeCell="F35" sqref="F35"/>
    </sheetView>
  </sheetViews>
  <sheetFormatPr defaultColWidth="9.421875" defaultRowHeight="15"/>
  <cols>
    <col min="1" max="1" width="9.00390625" style="114" customWidth="1"/>
    <col min="2" max="2" width="99.421875" style="85" customWidth="1"/>
    <col min="3" max="3" width="11.57421875" style="109" customWidth="1"/>
    <col min="4" max="4" width="9.57421875" style="85" customWidth="1"/>
    <col min="5" max="16384" width="9.421875" style="85" customWidth="1"/>
  </cols>
  <sheetData>
    <row r="1" spans="1:6" ht="18.75">
      <c r="A1" s="162" t="s">
        <v>134</v>
      </c>
      <c r="B1" s="162"/>
      <c r="C1" s="162"/>
      <c r="D1" s="162"/>
      <c r="E1" s="162"/>
      <c r="F1" s="162"/>
    </row>
    <row r="2" spans="1:6" ht="18.75">
      <c r="A2" s="162" t="s">
        <v>135</v>
      </c>
      <c r="B2" s="162"/>
      <c r="C2" s="162"/>
      <c r="D2" s="162"/>
      <c r="E2" s="162"/>
      <c r="F2" s="162"/>
    </row>
    <row r="3" spans="1:6" ht="15" customHeight="1">
      <c r="A3" s="163" t="s">
        <v>136</v>
      </c>
      <c r="B3" s="163"/>
      <c r="C3" s="163"/>
      <c r="D3" s="163"/>
      <c r="E3" s="163"/>
      <c r="F3" s="163"/>
    </row>
    <row r="4" spans="1:6" ht="38.25" customHeight="1">
      <c r="A4" s="164" t="s">
        <v>28</v>
      </c>
      <c r="B4" s="165" t="s">
        <v>137</v>
      </c>
      <c r="C4" s="166" t="s">
        <v>138</v>
      </c>
      <c r="D4" s="168" t="s">
        <v>139</v>
      </c>
      <c r="E4" s="169"/>
      <c r="F4" s="170" t="s">
        <v>140</v>
      </c>
    </row>
    <row r="5" spans="1:6" s="135" customFormat="1" ht="33.75" customHeight="1">
      <c r="A5" s="164"/>
      <c r="B5" s="165"/>
      <c r="C5" s="167"/>
      <c r="D5" s="86" t="s">
        <v>141</v>
      </c>
      <c r="E5" s="86" t="s">
        <v>31</v>
      </c>
      <c r="F5" s="171"/>
    </row>
    <row r="6" spans="1:6" s="135" customFormat="1" ht="21.75" customHeight="1">
      <c r="A6" s="87" t="s">
        <v>142</v>
      </c>
      <c r="B6" s="88" t="s">
        <v>143</v>
      </c>
      <c r="C6" s="89"/>
      <c r="D6" s="140"/>
      <c r="E6" s="140"/>
      <c r="F6" s="141"/>
    </row>
    <row r="7" spans="1:6" ht="18.75">
      <c r="A7" s="90" t="s">
        <v>144</v>
      </c>
      <c r="B7" s="91" t="s">
        <v>215</v>
      </c>
      <c r="C7" s="92" t="s">
        <v>0</v>
      </c>
      <c r="D7" s="136">
        <f>D8+D20+D25</f>
        <v>4368036.699999999</v>
      </c>
      <c r="E7" s="136">
        <f>E8+E20+E25</f>
        <v>3838613.6</v>
      </c>
      <c r="F7" s="136">
        <f>F8+F20+F25</f>
        <v>3964691.1999999997</v>
      </c>
    </row>
    <row r="8" spans="1:6" ht="18.75">
      <c r="A8" s="90" t="s">
        <v>145</v>
      </c>
      <c r="B8" s="91" t="s">
        <v>146</v>
      </c>
      <c r="C8" s="92" t="s">
        <v>0</v>
      </c>
      <c r="D8" s="136">
        <v>1395198.4</v>
      </c>
      <c r="E8" s="136">
        <v>1471337.9</v>
      </c>
      <c r="F8" s="136">
        <v>1554113.4</v>
      </c>
    </row>
    <row r="9" spans="1:6" ht="13.5" customHeight="1">
      <c r="A9" s="90"/>
      <c r="B9" s="94" t="s">
        <v>24</v>
      </c>
      <c r="C9" s="92"/>
      <c r="D9" s="93"/>
      <c r="E9" s="93"/>
      <c r="F9" s="136"/>
    </row>
    <row r="10" spans="1:6" ht="21.75" customHeight="1">
      <c r="A10" s="95" t="s">
        <v>147</v>
      </c>
      <c r="B10" s="96" t="s">
        <v>216</v>
      </c>
      <c r="C10" s="97" t="s">
        <v>0</v>
      </c>
      <c r="D10" s="136">
        <v>920044</v>
      </c>
      <c r="E10" s="136">
        <v>997154.4</v>
      </c>
      <c r="F10" s="136">
        <v>1044500</v>
      </c>
    </row>
    <row r="11" spans="1:6" ht="17.25" customHeight="1">
      <c r="A11" s="90"/>
      <c r="B11" s="100" t="s">
        <v>217</v>
      </c>
      <c r="C11" s="101" t="s">
        <v>0</v>
      </c>
      <c r="D11" s="136">
        <v>369270.7</v>
      </c>
      <c r="E11" s="136">
        <v>400356.8</v>
      </c>
      <c r="F11" s="136">
        <v>419340.8</v>
      </c>
    </row>
    <row r="12" spans="1:6" ht="18.75">
      <c r="A12" s="95" t="s">
        <v>149</v>
      </c>
      <c r="B12" s="96" t="s">
        <v>148</v>
      </c>
      <c r="C12" s="97" t="s">
        <v>0</v>
      </c>
      <c r="D12" s="137">
        <v>214687.7</v>
      </c>
      <c r="E12" s="137">
        <v>205027.7</v>
      </c>
      <c r="F12" s="136">
        <v>200139</v>
      </c>
    </row>
    <row r="13" spans="1:6" ht="18.75">
      <c r="A13" s="95" t="s">
        <v>151</v>
      </c>
      <c r="B13" s="96" t="s">
        <v>150</v>
      </c>
      <c r="C13" s="97" t="s">
        <v>0</v>
      </c>
      <c r="D13" s="137">
        <v>16580.9</v>
      </c>
      <c r="E13" s="137">
        <v>21293.2</v>
      </c>
      <c r="F13" s="136">
        <v>22434</v>
      </c>
    </row>
    <row r="14" spans="1:6" ht="18.75">
      <c r="A14" s="95" t="s">
        <v>153</v>
      </c>
      <c r="B14" s="96" t="s">
        <v>152</v>
      </c>
      <c r="C14" s="97" t="s">
        <v>0</v>
      </c>
      <c r="D14" s="137">
        <v>19269.1</v>
      </c>
      <c r="E14" s="137">
        <v>39101.9</v>
      </c>
      <c r="F14" s="136">
        <v>51257</v>
      </c>
    </row>
    <row r="15" spans="1:6" ht="18.75">
      <c r="A15" s="95" t="s">
        <v>218</v>
      </c>
      <c r="B15" s="96" t="s">
        <v>154</v>
      </c>
      <c r="C15" s="97" t="s">
        <v>0</v>
      </c>
      <c r="D15" s="137">
        <v>188473.3</v>
      </c>
      <c r="E15" s="137">
        <v>172909.5</v>
      </c>
      <c r="F15" s="136">
        <v>195640</v>
      </c>
    </row>
    <row r="16" spans="1:6" ht="37.5">
      <c r="A16" s="90" t="s">
        <v>155</v>
      </c>
      <c r="B16" s="91" t="s">
        <v>219</v>
      </c>
      <c r="C16" s="92" t="s">
        <v>220</v>
      </c>
      <c r="D16" s="138" t="s">
        <v>244</v>
      </c>
      <c r="E16" s="138" t="s">
        <v>244</v>
      </c>
      <c r="F16" s="138" t="s">
        <v>244</v>
      </c>
    </row>
    <row r="17" spans="1:6" ht="18.75">
      <c r="A17" s="90"/>
      <c r="B17" s="99" t="s">
        <v>221</v>
      </c>
      <c r="C17" s="97" t="s">
        <v>0</v>
      </c>
      <c r="D17" s="138" t="s">
        <v>244</v>
      </c>
      <c r="E17" s="138" t="s">
        <v>244</v>
      </c>
      <c r="F17" s="138" t="s">
        <v>244</v>
      </c>
    </row>
    <row r="18" spans="1:6" ht="37.5">
      <c r="A18" s="90" t="s">
        <v>160</v>
      </c>
      <c r="B18" s="91" t="s">
        <v>222</v>
      </c>
      <c r="C18" s="92" t="s">
        <v>223</v>
      </c>
      <c r="D18" s="138">
        <v>351421.7</v>
      </c>
      <c r="E18" s="138">
        <v>361227.3</v>
      </c>
      <c r="F18" s="153" t="s">
        <v>256</v>
      </c>
    </row>
    <row r="19" spans="1:6" ht="37.5">
      <c r="A19" s="90" t="s">
        <v>166</v>
      </c>
      <c r="B19" s="91" t="s">
        <v>245</v>
      </c>
      <c r="C19" s="92" t="s">
        <v>0</v>
      </c>
      <c r="D19" s="138">
        <v>5658878</v>
      </c>
      <c r="E19" s="138">
        <v>6016784.1</v>
      </c>
      <c r="F19" s="153" t="s">
        <v>256</v>
      </c>
    </row>
    <row r="20" spans="1:6" ht="18.75">
      <c r="A20" s="90" t="s">
        <v>169</v>
      </c>
      <c r="B20" s="91" t="s">
        <v>156</v>
      </c>
      <c r="C20" s="92" t="s">
        <v>0</v>
      </c>
      <c r="D20" s="139">
        <v>226248.2</v>
      </c>
      <c r="E20" s="139">
        <v>224242</v>
      </c>
      <c r="F20" s="139">
        <v>231850.4</v>
      </c>
    </row>
    <row r="21" spans="1:6" ht="12.75" customHeight="1">
      <c r="A21" s="90"/>
      <c r="B21" s="98" t="s">
        <v>24</v>
      </c>
      <c r="C21" s="92"/>
      <c r="D21" s="139"/>
      <c r="E21" s="139"/>
      <c r="F21" s="139"/>
    </row>
    <row r="22" spans="1:6" ht="37.5" customHeight="1">
      <c r="A22" s="95" t="s">
        <v>224</v>
      </c>
      <c r="B22" s="99" t="s">
        <v>157</v>
      </c>
      <c r="C22" s="97" t="s">
        <v>0</v>
      </c>
      <c r="D22" s="138">
        <v>107159.1</v>
      </c>
      <c r="E22" s="138">
        <v>107242.8</v>
      </c>
      <c r="F22" s="139">
        <v>128599.3</v>
      </c>
    </row>
    <row r="23" spans="1:6" ht="49.5">
      <c r="A23" s="90"/>
      <c r="B23" s="100" t="s">
        <v>158</v>
      </c>
      <c r="C23" s="101" t="s">
        <v>0</v>
      </c>
      <c r="D23" s="138">
        <v>51175.5</v>
      </c>
      <c r="E23" s="138">
        <v>46612.9</v>
      </c>
      <c r="F23" s="139">
        <v>73686.5</v>
      </c>
    </row>
    <row r="24" spans="1:6" ht="21" customHeight="1">
      <c r="A24" s="95" t="s">
        <v>225</v>
      </c>
      <c r="B24" s="99" t="s">
        <v>159</v>
      </c>
      <c r="C24" s="97" t="s">
        <v>0</v>
      </c>
      <c r="D24" s="138">
        <v>64648</v>
      </c>
      <c r="E24" s="138">
        <v>63773.2</v>
      </c>
      <c r="F24" s="139">
        <v>47020.6</v>
      </c>
    </row>
    <row r="25" spans="1:6" ht="37.5">
      <c r="A25" s="90" t="s">
        <v>171</v>
      </c>
      <c r="B25" s="102" t="s">
        <v>226</v>
      </c>
      <c r="C25" s="92" t="s">
        <v>0</v>
      </c>
      <c r="D25" s="136">
        <f>D27+D33+D34+D35</f>
        <v>2746590.0999999996</v>
      </c>
      <c r="E25" s="136">
        <f>E27+E33+E34+E35</f>
        <v>2143033.7</v>
      </c>
      <c r="F25" s="136">
        <f>F27+F33+F34+F35</f>
        <v>2178727.4</v>
      </c>
    </row>
    <row r="26" spans="1:6" ht="14.25" customHeight="1">
      <c r="A26" s="90"/>
      <c r="B26" s="103" t="s">
        <v>18</v>
      </c>
      <c r="C26" s="92"/>
      <c r="D26" s="93"/>
      <c r="E26" s="93"/>
      <c r="F26" s="93"/>
    </row>
    <row r="27" spans="1:6" ht="15.75" customHeight="1">
      <c r="A27" s="104" t="s">
        <v>227</v>
      </c>
      <c r="B27" s="91" t="s">
        <v>161</v>
      </c>
      <c r="C27" s="92" t="s">
        <v>0</v>
      </c>
      <c r="D27" s="136">
        <f>D29+D30+D31+D32</f>
        <v>2738945.3</v>
      </c>
      <c r="E27" s="136">
        <f>E29+E30+E31+E32</f>
        <v>2143023.7</v>
      </c>
      <c r="F27" s="136">
        <f>F29+F30+F31+F32</f>
        <v>2178727.4</v>
      </c>
    </row>
    <row r="28" spans="1:6" ht="15.75" customHeight="1">
      <c r="A28" s="95"/>
      <c r="B28" s="98" t="s">
        <v>24</v>
      </c>
      <c r="C28" s="92"/>
      <c r="D28" s="93"/>
      <c r="E28" s="93"/>
      <c r="F28" s="93"/>
    </row>
    <row r="29" spans="1:6" ht="15.75" customHeight="1">
      <c r="A29" s="95"/>
      <c r="B29" s="96" t="s">
        <v>228</v>
      </c>
      <c r="C29" s="97" t="s">
        <v>0</v>
      </c>
      <c r="D29" s="138">
        <v>0</v>
      </c>
      <c r="E29" s="137">
        <v>35168</v>
      </c>
      <c r="F29" s="136">
        <v>99022</v>
      </c>
    </row>
    <row r="30" spans="1:6" ht="36" customHeight="1">
      <c r="A30" s="95"/>
      <c r="B30" s="96" t="s">
        <v>246</v>
      </c>
      <c r="C30" s="97" t="s">
        <v>0</v>
      </c>
      <c r="D30" s="137">
        <v>2000</v>
      </c>
      <c r="E30" s="137">
        <v>17191</v>
      </c>
      <c r="F30" s="138">
        <v>0</v>
      </c>
    </row>
    <row r="31" spans="1:6" ht="18.75">
      <c r="A31" s="105"/>
      <c r="B31" s="96" t="s">
        <v>229</v>
      </c>
      <c r="C31" s="97" t="s">
        <v>0</v>
      </c>
      <c r="D31" s="137">
        <v>1639776.2</v>
      </c>
      <c r="E31" s="137">
        <v>917276</v>
      </c>
      <c r="F31" s="136">
        <v>718320.5</v>
      </c>
    </row>
    <row r="32" spans="1:6" ht="18.75" customHeight="1">
      <c r="A32" s="105"/>
      <c r="B32" s="96" t="s">
        <v>162</v>
      </c>
      <c r="C32" s="97" t="s">
        <v>0</v>
      </c>
      <c r="D32" s="137">
        <v>1097169.1</v>
      </c>
      <c r="E32" s="137">
        <v>1173388.7</v>
      </c>
      <c r="F32" s="136">
        <v>1361384.9</v>
      </c>
    </row>
    <row r="33" spans="1:6" ht="18.75" customHeight="1">
      <c r="A33" s="104" t="s">
        <v>230</v>
      </c>
      <c r="B33" s="91" t="s">
        <v>163</v>
      </c>
      <c r="C33" s="92" t="s">
        <v>0</v>
      </c>
      <c r="D33" s="137">
        <v>7725.4</v>
      </c>
      <c r="E33" s="137">
        <v>100</v>
      </c>
      <c r="F33" s="138">
        <v>0</v>
      </c>
    </row>
    <row r="34" spans="1:6" ht="37.5">
      <c r="A34" s="104" t="s">
        <v>231</v>
      </c>
      <c r="B34" s="91" t="s">
        <v>164</v>
      </c>
      <c r="C34" s="92" t="s">
        <v>0</v>
      </c>
      <c r="D34" s="137">
        <v>0</v>
      </c>
      <c r="E34" s="137">
        <v>0</v>
      </c>
      <c r="F34" s="136">
        <v>0</v>
      </c>
    </row>
    <row r="35" spans="1:6" ht="18.75" customHeight="1">
      <c r="A35" s="104" t="s">
        <v>232</v>
      </c>
      <c r="B35" s="91" t="s">
        <v>165</v>
      </c>
      <c r="C35" s="92" t="s">
        <v>0</v>
      </c>
      <c r="D35" s="137">
        <v>-80.6</v>
      </c>
      <c r="E35" s="137">
        <v>-90</v>
      </c>
      <c r="F35" s="138">
        <v>0</v>
      </c>
    </row>
    <row r="36" spans="1:6" ht="39" customHeight="1">
      <c r="A36" s="90" t="s">
        <v>173</v>
      </c>
      <c r="B36" s="106" t="s">
        <v>167</v>
      </c>
      <c r="C36" s="92" t="s">
        <v>0</v>
      </c>
      <c r="D36" s="136">
        <v>39168.3</v>
      </c>
      <c r="E36" s="136">
        <v>56076.1</v>
      </c>
      <c r="F36" s="136">
        <v>77741.8</v>
      </c>
    </row>
    <row r="37" spans="1:6" ht="18.75">
      <c r="A37" s="95"/>
      <c r="B37" s="96" t="s">
        <v>168</v>
      </c>
      <c r="C37" s="97" t="s">
        <v>0</v>
      </c>
      <c r="D37" s="138" t="s">
        <v>244</v>
      </c>
      <c r="E37" s="138" t="s">
        <v>244</v>
      </c>
      <c r="F37" s="138" t="s">
        <v>244</v>
      </c>
    </row>
    <row r="38" spans="1:6" ht="37.5">
      <c r="A38" s="90" t="s">
        <v>176</v>
      </c>
      <c r="B38" s="106" t="s">
        <v>170</v>
      </c>
      <c r="C38" s="92" t="s">
        <v>0</v>
      </c>
      <c r="D38" s="136">
        <v>837.7</v>
      </c>
      <c r="E38" s="136">
        <v>653.7</v>
      </c>
      <c r="F38" s="153" t="s">
        <v>256</v>
      </c>
    </row>
    <row r="39" spans="1:6" ht="39.75" customHeight="1">
      <c r="A39" s="90" t="s">
        <v>178</v>
      </c>
      <c r="B39" s="106" t="s">
        <v>172</v>
      </c>
      <c r="C39" s="92" t="s">
        <v>0</v>
      </c>
      <c r="D39" s="136">
        <v>4607.2</v>
      </c>
      <c r="E39" s="136">
        <v>3550.9</v>
      </c>
      <c r="F39" s="153" t="s">
        <v>256</v>
      </c>
    </row>
    <row r="40" spans="1:6" ht="56.25">
      <c r="A40" s="90" t="s">
        <v>180</v>
      </c>
      <c r="B40" s="106" t="s">
        <v>174</v>
      </c>
      <c r="C40" s="92" t="s">
        <v>0</v>
      </c>
      <c r="D40" s="136">
        <v>146583.2</v>
      </c>
      <c r="E40" s="136">
        <v>113101.4</v>
      </c>
      <c r="F40" s="136">
        <v>169623</v>
      </c>
    </row>
    <row r="41" spans="1:6" ht="18.75">
      <c r="A41" s="95"/>
      <c r="B41" s="96" t="s">
        <v>175</v>
      </c>
      <c r="C41" s="97" t="s">
        <v>0</v>
      </c>
      <c r="D41" s="136">
        <v>54658.3</v>
      </c>
      <c r="E41" s="136">
        <v>60317.8</v>
      </c>
      <c r="F41" s="136">
        <v>55873.9</v>
      </c>
    </row>
    <row r="42" spans="1:6" ht="37.5">
      <c r="A42" s="90" t="s">
        <v>183</v>
      </c>
      <c r="B42" s="91" t="s">
        <v>177</v>
      </c>
      <c r="C42" s="92" t="s">
        <v>0</v>
      </c>
      <c r="D42" s="136">
        <v>1272.2</v>
      </c>
      <c r="E42" s="136">
        <v>34791.8</v>
      </c>
      <c r="F42" s="153" t="s">
        <v>256</v>
      </c>
    </row>
    <row r="43" spans="1:6" ht="36.75" customHeight="1">
      <c r="A43" s="90" t="s">
        <v>185</v>
      </c>
      <c r="B43" s="91" t="s">
        <v>179</v>
      </c>
      <c r="C43" s="92" t="s">
        <v>0</v>
      </c>
      <c r="D43" s="136">
        <v>3793.8</v>
      </c>
      <c r="E43" s="136">
        <v>7359.2</v>
      </c>
      <c r="F43" s="151">
        <v>4255.6</v>
      </c>
    </row>
    <row r="44" spans="1:6" ht="37.5">
      <c r="A44" s="90" t="s">
        <v>189</v>
      </c>
      <c r="B44" s="91" t="s">
        <v>181</v>
      </c>
      <c r="C44" s="92" t="s">
        <v>182</v>
      </c>
      <c r="D44" s="136">
        <v>3169</v>
      </c>
      <c r="E44" s="136">
        <v>8862</v>
      </c>
      <c r="F44" s="151" t="s">
        <v>256</v>
      </c>
    </row>
    <row r="45" spans="1:6" ht="37.5">
      <c r="A45" s="90" t="s">
        <v>233</v>
      </c>
      <c r="B45" s="91" t="s">
        <v>184</v>
      </c>
      <c r="C45" s="92" t="s">
        <v>182</v>
      </c>
      <c r="D45" s="136">
        <v>430</v>
      </c>
      <c r="E45" s="136">
        <v>711</v>
      </c>
      <c r="F45" s="151" t="s">
        <v>256</v>
      </c>
    </row>
    <row r="46" spans="1:6" ht="37.5">
      <c r="A46" s="90" t="s">
        <v>234</v>
      </c>
      <c r="B46" s="91" t="s">
        <v>186</v>
      </c>
      <c r="C46" s="92" t="s">
        <v>0</v>
      </c>
      <c r="D46" s="136">
        <f>D47+D48</f>
        <v>19643</v>
      </c>
      <c r="E46" s="153" t="s">
        <v>256</v>
      </c>
      <c r="F46" s="153" t="s">
        <v>256</v>
      </c>
    </row>
    <row r="47" spans="1:6" s="107" customFormat="1" ht="18.75">
      <c r="A47" s="95" t="s">
        <v>235</v>
      </c>
      <c r="B47" s="96" t="s">
        <v>187</v>
      </c>
      <c r="C47" s="97" t="s">
        <v>0</v>
      </c>
      <c r="D47" s="138">
        <v>12078</v>
      </c>
      <c r="E47" s="153" t="s">
        <v>256</v>
      </c>
      <c r="F47" s="153" t="s">
        <v>256</v>
      </c>
    </row>
    <row r="48" spans="1:6" s="107" customFormat="1" ht="18.75">
      <c r="A48" s="95" t="s">
        <v>236</v>
      </c>
      <c r="B48" s="96" t="s">
        <v>188</v>
      </c>
      <c r="C48" s="97" t="s">
        <v>0</v>
      </c>
      <c r="D48" s="138">
        <v>7565</v>
      </c>
      <c r="E48" s="153" t="s">
        <v>256</v>
      </c>
      <c r="F48" s="153" t="s">
        <v>256</v>
      </c>
    </row>
    <row r="49" spans="1:6" s="107" customFormat="1" ht="18.75">
      <c r="A49" s="90" t="s">
        <v>237</v>
      </c>
      <c r="B49" s="91" t="s">
        <v>190</v>
      </c>
      <c r="C49" s="92" t="s">
        <v>191</v>
      </c>
      <c r="D49" s="138">
        <v>95600</v>
      </c>
      <c r="E49" s="138">
        <v>95600</v>
      </c>
      <c r="F49" s="138">
        <v>95600</v>
      </c>
    </row>
    <row r="50" ht="18.75">
      <c r="A50" s="108"/>
    </row>
    <row r="51" ht="18.75">
      <c r="A51" s="108"/>
    </row>
    <row r="52" ht="18.75">
      <c r="A52" s="108"/>
    </row>
    <row r="53" ht="18.75">
      <c r="A53" s="108"/>
    </row>
    <row r="54" ht="18.75">
      <c r="A54" s="108"/>
    </row>
    <row r="55" ht="18.75">
      <c r="A55" s="108"/>
    </row>
    <row r="56" spans="1:4" ht="18.75">
      <c r="A56" s="110"/>
      <c r="B56" s="111"/>
      <c r="C56" s="112"/>
      <c r="D56" s="111"/>
    </row>
    <row r="57" spans="1:2" ht="18.75">
      <c r="A57" s="113"/>
      <c r="B57" s="111"/>
    </row>
  </sheetData>
  <sheetProtection/>
  <mergeCells count="8">
    <mergeCell ref="A1:F1"/>
    <mergeCell ref="A2:F2"/>
    <mergeCell ref="A3:F3"/>
    <mergeCell ref="A4:A5"/>
    <mergeCell ref="B4:B5"/>
    <mergeCell ref="C4:C5"/>
    <mergeCell ref="D4:E4"/>
    <mergeCell ref="F4:F5"/>
  </mergeCells>
  <printOptions/>
  <pageMargins left="0.26" right="0.15748031496062992" top="0.35" bottom="0.15748031496062992" header="0.15748031496062992" footer="0.1574803149606299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tabSelected="1" zoomScalePageLayoutView="0" workbookViewId="0" topLeftCell="A1">
      <selection activeCell="J37" sqref="J37"/>
    </sheetView>
  </sheetViews>
  <sheetFormatPr defaultColWidth="9.140625" defaultRowHeight="15"/>
  <cols>
    <col min="1" max="1" width="4.421875" style="0" customWidth="1"/>
    <col min="2" max="2" width="45.57421875" style="0" customWidth="1"/>
    <col min="3" max="3" width="10.421875" style="0" customWidth="1"/>
    <col min="4" max="4" width="14.57421875" style="0" customWidth="1"/>
    <col min="5" max="6" width="14.421875" style="0" customWidth="1"/>
    <col min="7" max="7" width="14.00390625" style="0" customWidth="1"/>
    <col min="8" max="8" width="14.421875" style="0" customWidth="1"/>
    <col min="9" max="9" width="14.00390625" style="0" customWidth="1"/>
    <col min="10" max="10" width="36.421875" style="0" customWidth="1"/>
    <col min="11" max="11" width="25.57421875" style="0" customWidth="1"/>
  </cols>
  <sheetData>
    <row r="1" spans="2:10" ht="18.75">
      <c r="B1" s="175" t="s">
        <v>90</v>
      </c>
      <c r="C1" s="175"/>
      <c r="D1" s="175"/>
      <c r="E1" s="175"/>
      <c r="F1" s="175"/>
      <c r="G1" s="175"/>
      <c r="H1" s="175"/>
      <c r="I1" s="175"/>
      <c r="J1" s="175"/>
    </row>
    <row r="2" spans="1:10" ht="15" customHeight="1">
      <c r="A2" s="155" t="s">
        <v>28</v>
      </c>
      <c r="B2" s="155" t="s">
        <v>1</v>
      </c>
      <c r="C2" s="155" t="s">
        <v>2</v>
      </c>
      <c r="D2" s="176" t="s">
        <v>12</v>
      </c>
      <c r="E2" s="177"/>
      <c r="F2" s="177"/>
      <c r="G2" s="178"/>
      <c r="H2" s="155" t="s">
        <v>42</v>
      </c>
      <c r="I2" s="155"/>
      <c r="J2" s="155" t="s">
        <v>32</v>
      </c>
    </row>
    <row r="3" spans="1:10" ht="15">
      <c r="A3" s="155"/>
      <c r="B3" s="155"/>
      <c r="C3" s="155"/>
      <c r="D3" s="176" t="s">
        <v>47</v>
      </c>
      <c r="E3" s="178"/>
      <c r="F3" s="176" t="s">
        <v>48</v>
      </c>
      <c r="G3" s="178"/>
      <c r="H3" s="155"/>
      <c r="I3" s="155"/>
      <c r="J3" s="155"/>
    </row>
    <row r="4" spans="1:10" ht="45.75" thickBot="1">
      <c r="A4" s="156"/>
      <c r="B4" s="156"/>
      <c r="C4" s="156"/>
      <c r="D4" s="9" t="s">
        <v>49</v>
      </c>
      <c r="E4" s="9" t="s">
        <v>21</v>
      </c>
      <c r="F4" s="9" t="s">
        <v>49</v>
      </c>
      <c r="G4" s="9" t="s">
        <v>21</v>
      </c>
      <c r="H4" s="9" t="s">
        <v>49</v>
      </c>
      <c r="I4" s="9" t="s">
        <v>21</v>
      </c>
      <c r="J4" s="156"/>
    </row>
    <row r="5" spans="1:10" ht="15">
      <c r="A5" s="40"/>
      <c r="B5" s="41" t="s">
        <v>50</v>
      </c>
      <c r="C5" s="42"/>
      <c r="D5" s="43" t="s">
        <v>53</v>
      </c>
      <c r="E5" s="43" t="s">
        <v>53</v>
      </c>
      <c r="F5" s="43" t="s">
        <v>53</v>
      </c>
      <c r="G5" s="43" t="s">
        <v>53</v>
      </c>
      <c r="H5" s="43" t="s">
        <v>53</v>
      </c>
      <c r="I5" s="43" t="s">
        <v>53</v>
      </c>
      <c r="J5" s="17">
        <f>IF(OR('Часть 1'!D17&lt;(D6+D7+D8+D9+D10+D11+D12+D13),'Часть 1'!D16&lt;(E6+E7+E8+E9+E10+E11+E12+E13),'Часть 1'!E17&lt;(F6+F7+F8+F9+F10+F11+F12+F13),'Часть 1'!E16&lt;(G6+G7+G8+G9+G10+G11+G12+G13),'Часть 1'!F17&lt;(H6+H7+H8+H9+H10+H11+H12+H13),'Часть 1'!F16&lt;(I6+I7+I8+I9+I10+I11+I12+I13)),"ОШИБКА: сумма строк 3.1-3.8 не может быть больше общей суммы расходов","")</f>
      </c>
    </row>
    <row r="6" spans="1:10" ht="15">
      <c r="A6" s="44" t="s">
        <v>91</v>
      </c>
      <c r="B6" s="25" t="s">
        <v>51</v>
      </c>
      <c r="C6" s="26" t="s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18">
        <f>IF(((D6-TRUNC(D6,1))+(E6-TRUNC(E6,1))+(F6-TRUNC(F6,1))+(D7-TRUNC(D7,1))+(E7-TRUNC(E7,1))+(F7-TRUNC(F7,1))+(G6-TRUNC(G6,1))+(H6-TRUNC(H6,1))+(I6-TRUNC(I6,1))+(G7-TRUNC(G7,1))+(H7-TRUNC(H7,1))+(I7-TRUNC(I7,1)))&gt;0,"ОШИБКА: в строках 3.1,3.2 точность должна быть - один знак после запятой","")</f>
      </c>
    </row>
    <row r="7" spans="1:10" ht="30">
      <c r="A7" s="44" t="s">
        <v>92</v>
      </c>
      <c r="B7" s="25" t="s">
        <v>55</v>
      </c>
      <c r="C7" s="26" t="s">
        <v>0</v>
      </c>
      <c r="D7" s="57">
        <v>70455.4</v>
      </c>
      <c r="E7" s="57">
        <v>719649.6</v>
      </c>
      <c r="F7" s="57">
        <v>97655.9</v>
      </c>
      <c r="G7" s="57">
        <v>532952.3</v>
      </c>
      <c r="H7" s="57">
        <v>55256.7</v>
      </c>
      <c r="I7" s="57">
        <v>385062</v>
      </c>
      <c r="J7" s="45"/>
    </row>
    <row r="8" spans="1:10" ht="15">
      <c r="A8" s="44" t="s">
        <v>93</v>
      </c>
      <c r="B8" s="25" t="s">
        <v>57</v>
      </c>
      <c r="C8" s="26" t="s">
        <v>0</v>
      </c>
      <c r="D8" s="57">
        <v>106119.8</v>
      </c>
      <c r="E8" s="57"/>
      <c r="F8" s="57">
        <v>53511.9</v>
      </c>
      <c r="G8" s="57"/>
      <c r="H8" s="57">
        <v>63475</v>
      </c>
      <c r="I8" s="57"/>
      <c r="J8" s="18">
        <f>IF(((D8-TRUNC(D8,1))+(E8-TRUNC(E8,1))+(F8-TRUNC(F8,1))+(D9-TRUNC(D9,1))+(E9-TRUNC(E9,1))+(F9-TRUNC(F9,1))+(G8-TRUNC(G8,1))+(H8-TRUNC(H8,1))+(I8-TRUNC(I8,1))+(G9-TRUNC(G9,1))+(H9-TRUNC(H9,1))+(I9-TRUNC(I9,1)))&gt;0,"ОШИБКА: в строках 3.3,3.4 точность должна быть - один знак после запятой","")</f>
      </c>
    </row>
    <row r="9" spans="1:10" ht="15">
      <c r="A9" s="44" t="s">
        <v>94</v>
      </c>
      <c r="B9" s="25" t="s">
        <v>62</v>
      </c>
      <c r="C9" s="26" t="s">
        <v>0</v>
      </c>
      <c r="D9" s="57">
        <v>181328.5</v>
      </c>
      <c r="E9" s="57">
        <v>4095.5</v>
      </c>
      <c r="F9" s="57">
        <v>193880.4</v>
      </c>
      <c r="G9" s="57">
        <v>39601.5</v>
      </c>
      <c r="H9" s="57">
        <v>253473.6</v>
      </c>
      <c r="I9" s="57">
        <v>41758.5</v>
      </c>
      <c r="J9" s="45"/>
    </row>
    <row r="10" spans="1:10" ht="15">
      <c r="A10" s="44" t="s">
        <v>95</v>
      </c>
      <c r="B10" s="25" t="s">
        <v>63</v>
      </c>
      <c r="C10" s="26" t="s">
        <v>0</v>
      </c>
      <c r="D10" s="57">
        <v>268796.1</v>
      </c>
      <c r="E10" s="57">
        <v>421621.9</v>
      </c>
      <c r="F10" s="57">
        <v>291978.7</v>
      </c>
      <c r="G10" s="57">
        <v>492356.9</v>
      </c>
      <c r="H10" s="57">
        <v>307270.2</v>
      </c>
      <c r="I10" s="57">
        <v>521047</v>
      </c>
      <c r="J10" s="18"/>
    </row>
    <row r="11" spans="1:10" ht="30">
      <c r="A11" s="44" t="s">
        <v>96</v>
      </c>
      <c r="B11" s="25" t="s">
        <v>64</v>
      </c>
      <c r="C11" s="26" t="s">
        <v>0</v>
      </c>
      <c r="D11" s="57">
        <f>377625.6-209085.9</f>
        <v>168539.69999999998</v>
      </c>
      <c r="E11" s="57">
        <v>1391080.8</v>
      </c>
      <c r="F11" s="57">
        <v>206788.3</v>
      </c>
      <c r="G11" s="57">
        <v>725386.6</v>
      </c>
      <c r="H11" s="57">
        <v>203796.3</v>
      </c>
      <c r="I11" s="57">
        <v>743092</v>
      </c>
      <c r="J11" s="45"/>
    </row>
    <row r="12" spans="1:10" ht="45">
      <c r="A12" s="44" t="s">
        <v>97</v>
      </c>
      <c r="B12" s="35" t="s">
        <v>67</v>
      </c>
      <c r="C12" s="26" t="s">
        <v>0</v>
      </c>
      <c r="D12" s="57">
        <v>209085.9</v>
      </c>
      <c r="E12" s="57">
        <v>23258.2</v>
      </c>
      <c r="F12" s="57">
        <v>237222.3</v>
      </c>
      <c r="G12" s="57">
        <v>30273.2</v>
      </c>
      <c r="H12" s="57">
        <v>256027.8</v>
      </c>
      <c r="I12" s="57">
        <v>33037</v>
      </c>
      <c r="J12" s="18">
        <f>IF(((D12-TRUNC(D12,1))+(E12-TRUNC(E12,1))+(F12-TRUNC(F12,1))+(D13-TRUNC(D13,1))+(E13-TRUNC(E13,1))+(F13-TRUNC(F13,1))+(G12-TRUNC(G12,1))+(H12-TRUNC(H12,1))+(I12-TRUNC(I12,1))+(G13-TRUNC(G13,1))+(H13-TRUNC(H13,1))+(I13-TRUNC(I13,1)))&gt;0,"ОШИБКА: в строках 3.7,3.8 точность должна быть - один знак после запятой","")</f>
      </c>
    </row>
    <row r="13" spans="1:10" ht="30.75" thickBot="1">
      <c r="A13" s="68" t="s">
        <v>98</v>
      </c>
      <c r="B13" s="60" t="s">
        <v>68</v>
      </c>
      <c r="C13" s="69" t="s">
        <v>0</v>
      </c>
      <c r="D13" s="70">
        <v>71275.2</v>
      </c>
      <c r="E13" s="70"/>
      <c r="F13" s="70">
        <v>57333.2</v>
      </c>
      <c r="G13" s="70"/>
      <c r="H13" s="70">
        <v>62285</v>
      </c>
      <c r="I13" s="70"/>
      <c r="J13" s="71"/>
    </row>
    <row r="14" spans="1:10" ht="60">
      <c r="A14" s="40" t="s">
        <v>99</v>
      </c>
      <c r="B14" s="41" t="s">
        <v>102</v>
      </c>
      <c r="C14" s="48" t="s">
        <v>103</v>
      </c>
      <c r="D14" s="58" t="s">
        <v>244</v>
      </c>
      <c r="E14" s="49" t="s">
        <v>53</v>
      </c>
      <c r="F14" s="58" t="s">
        <v>244</v>
      </c>
      <c r="G14" s="49" t="s">
        <v>53</v>
      </c>
      <c r="H14" s="58" t="s">
        <v>244</v>
      </c>
      <c r="I14" s="49" t="s">
        <v>53</v>
      </c>
      <c r="J14" s="50"/>
    </row>
    <row r="15" spans="1:10" ht="60">
      <c r="A15" s="44" t="s">
        <v>100</v>
      </c>
      <c r="B15" s="25" t="s">
        <v>104</v>
      </c>
      <c r="C15" s="26" t="s">
        <v>0</v>
      </c>
      <c r="D15" s="57">
        <v>928.3</v>
      </c>
      <c r="E15" s="76" t="s">
        <v>53</v>
      </c>
      <c r="F15" s="57">
        <f>928.3+175</f>
        <v>1103.3</v>
      </c>
      <c r="G15" s="76" t="s">
        <v>53</v>
      </c>
      <c r="H15" s="57">
        <f>928.3+191</f>
        <v>1119.3</v>
      </c>
      <c r="I15" s="76" t="s">
        <v>53</v>
      </c>
      <c r="J15" s="18">
        <f>IF(((D15-TRUNC(D15,1))+(F15-TRUNC(F15,1))+(H15-TRUNC(H15,1)))&gt;0,"ОШИБКА: в строке 3.10 точность должна быть - один знак после запятой","")</f>
      </c>
    </row>
    <row r="16" spans="1:10" s="146" customFormat="1" ht="141" customHeight="1" thickBot="1">
      <c r="A16" s="142" t="s">
        <v>101</v>
      </c>
      <c r="B16" s="143" t="s">
        <v>130</v>
      </c>
      <c r="C16" s="144"/>
      <c r="D16" s="179" t="s">
        <v>247</v>
      </c>
      <c r="E16" s="180"/>
      <c r="F16" s="179" t="s">
        <v>248</v>
      </c>
      <c r="G16" s="180"/>
      <c r="H16" s="179" t="s">
        <v>249</v>
      </c>
      <c r="I16" s="180"/>
      <c r="J16" s="145"/>
    </row>
    <row r="17" spans="1:10" ht="30">
      <c r="A17" s="72" t="s">
        <v>105</v>
      </c>
      <c r="B17" s="73" t="s">
        <v>108</v>
      </c>
      <c r="C17" s="74" t="s">
        <v>0</v>
      </c>
      <c r="D17" s="75">
        <v>65939.7</v>
      </c>
      <c r="E17" s="75">
        <v>54355.6</v>
      </c>
      <c r="F17" s="75">
        <v>86545.5</v>
      </c>
      <c r="G17" s="75">
        <v>51487</v>
      </c>
      <c r="H17" s="75">
        <v>24765.3</v>
      </c>
      <c r="I17" s="75">
        <v>55815.9</v>
      </c>
      <c r="J17" s="77">
        <f>IF(((D17-TRUNC(D17,1))+(E17-TRUNC(E17,1))+(F17-TRUNC(F17,1))+(D18-TRUNC(D18,1))+(E18-TRUNC(E18,1))+(F18-TRUNC(F18,1))+(G17-TRUNC(G17,1))+(H17-TRUNC(H17,1))+(I17-TRUNC(I17,1))+(G18-TRUNC(G18,1))+(H18-TRUNC(H18,1))+(I18-TRUNC(I18,1)))&gt;0,"ОШИБКА: в строках 3.12,3.13 точность должна быть - один знак после запятой","")</f>
      </c>
    </row>
    <row r="18" spans="1:10" ht="60.75" thickBot="1">
      <c r="A18" s="68" t="s">
        <v>106</v>
      </c>
      <c r="B18" s="60" t="s">
        <v>110</v>
      </c>
      <c r="C18" s="69" t="s">
        <v>0</v>
      </c>
      <c r="D18" s="70">
        <v>0</v>
      </c>
      <c r="E18" s="70">
        <v>13401.6</v>
      </c>
      <c r="F18" s="70">
        <v>1302</v>
      </c>
      <c r="G18" s="70">
        <v>23158.5</v>
      </c>
      <c r="H18" s="70">
        <v>1487.4</v>
      </c>
      <c r="I18" s="70">
        <v>34917.3</v>
      </c>
      <c r="J18" s="78"/>
    </row>
    <row r="19" spans="1:10" ht="45.75" thickBot="1">
      <c r="A19" s="121" t="s">
        <v>107</v>
      </c>
      <c r="B19" s="122" t="s">
        <v>112</v>
      </c>
      <c r="C19" s="123" t="s">
        <v>0</v>
      </c>
      <c r="D19" s="124">
        <v>50186.6</v>
      </c>
      <c r="E19" s="124">
        <v>1308311.4</v>
      </c>
      <c r="F19" s="124">
        <v>35759.5</v>
      </c>
      <c r="G19" s="124">
        <v>370524.9</v>
      </c>
      <c r="H19" s="124">
        <v>86214.6</v>
      </c>
      <c r="I19" s="124">
        <v>405559</v>
      </c>
      <c r="J19" s="125">
        <f>IF(((D19-TRUNC(D19,1))+(E19-TRUNC(E19,1))+(F19-TRUNC(F19,1))+(D20-TRUNC(D20,1))+(E20-TRUNC(E20,1))+(F20-TRUNC(F20,1))+(G19-TRUNC(G19,1))+(H19-TRUNC(H19,1))+(I19-TRUNC(I19,1))+(G20-TRUNC(G20,1))+(H20-TRUNC(H20,1))+(I20-TRUNC(I20,1)))&gt;0,"ОШИБКА: в строках 3.14,3.15 точность должна быть - один знак после запятой","")</f>
      </c>
    </row>
    <row r="20" spans="1:256" s="39" customFormat="1" ht="30">
      <c r="A20" s="40" t="s">
        <v>109</v>
      </c>
      <c r="B20" s="41" t="s">
        <v>113</v>
      </c>
      <c r="C20" s="48" t="s">
        <v>0</v>
      </c>
      <c r="D20" s="147">
        <v>205041.3</v>
      </c>
      <c r="E20" s="148">
        <v>1737.6</v>
      </c>
      <c r="F20" s="149">
        <v>211211.6</v>
      </c>
      <c r="G20" s="147">
        <v>1708.6</v>
      </c>
      <c r="H20" s="148">
        <v>210975.7</v>
      </c>
      <c r="I20" s="149">
        <v>2063.4</v>
      </c>
      <c r="J20" s="128"/>
      <c r="K20" s="37"/>
      <c r="L20" s="38"/>
      <c r="M20" s="36"/>
      <c r="N20" s="37"/>
      <c r="O20" s="38"/>
      <c r="P20" s="36"/>
      <c r="Q20" s="37"/>
      <c r="R20" s="38"/>
      <c r="S20" s="36"/>
      <c r="T20" s="37"/>
      <c r="U20" s="38"/>
      <c r="V20" s="36"/>
      <c r="W20" s="37"/>
      <c r="X20" s="38"/>
      <c r="Y20" s="36"/>
      <c r="Z20" s="37"/>
      <c r="AA20" s="38"/>
      <c r="AB20" s="36"/>
      <c r="AC20" s="37"/>
      <c r="AD20" s="38"/>
      <c r="AE20" s="36"/>
      <c r="AF20" s="37"/>
      <c r="AG20" s="38"/>
      <c r="AH20" s="36"/>
      <c r="AI20" s="37"/>
      <c r="AJ20" s="38"/>
      <c r="AK20" s="36"/>
      <c r="AL20" s="37"/>
      <c r="AM20" s="38"/>
      <c r="AN20" s="36"/>
      <c r="AO20" s="37"/>
      <c r="AP20" s="38"/>
      <c r="AQ20" s="36"/>
      <c r="AR20" s="37"/>
      <c r="AS20" s="38"/>
      <c r="AT20" s="36"/>
      <c r="AU20" s="37"/>
      <c r="AV20" s="38"/>
      <c r="AW20" s="36"/>
      <c r="AX20" s="37"/>
      <c r="AY20" s="38"/>
      <c r="AZ20" s="36"/>
      <c r="BA20" s="37"/>
      <c r="BB20" s="38"/>
      <c r="BC20" s="36"/>
      <c r="BD20" s="37"/>
      <c r="BE20" s="38"/>
      <c r="BF20" s="36"/>
      <c r="BG20" s="37"/>
      <c r="BH20" s="38"/>
      <c r="BI20" s="36"/>
      <c r="BJ20" s="37"/>
      <c r="BK20" s="38"/>
      <c r="BL20" s="36"/>
      <c r="BM20" s="37"/>
      <c r="BN20" s="38"/>
      <c r="BO20" s="36"/>
      <c r="BP20" s="37"/>
      <c r="BQ20" s="38"/>
      <c r="BR20" s="36"/>
      <c r="BS20" s="37"/>
      <c r="BT20" s="38"/>
      <c r="BU20" s="36"/>
      <c r="BV20" s="37"/>
      <c r="BW20" s="38"/>
      <c r="BX20" s="36"/>
      <c r="BY20" s="37"/>
      <c r="BZ20" s="38"/>
      <c r="CA20" s="36"/>
      <c r="CB20" s="37"/>
      <c r="CC20" s="38"/>
      <c r="CD20" s="36"/>
      <c r="CE20" s="37"/>
      <c r="CF20" s="38"/>
      <c r="CG20" s="36"/>
      <c r="CH20" s="37"/>
      <c r="CI20" s="38"/>
      <c r="CJ20" s="36"/>
      <c r="CK20" s="37"/>
      <c r="CL20" s="38"/>
      <c r="CM20" s="36"/>
      <c r="CN20" s="37"/>
      <c r="CO20" s="38"/>
      <c r="CP20" s="36"/>
      <c r="CQ20" s="37"/>
      <c r="CR20" s="38"/>
      <c r="CS20" s="36"/>
      <c r="CT20" s="37"/>
      <c r="CU20" s="38"/>
      <c r="CV20" s="36"/>
      <c r="CW20" s="37"/>
      <c r="CX20" s="38"/>
      <c r="CY20" s="36"/>
      <c r="CZ20" s="37"/>
      <c r="DA20" s="38"/>
      <c r="DB20" s="36"/>
      <c r="DC20" s="37"/>
      <c r="DD20" s="38"/>
      <c r="DE20" s="36"/>
      <c r="DF20" s="37"/>
      <c r="DG20" s="38"/>
      <c r="DH20" s="36"/>
      <c r="DI20" s="37"/>
      <c r="DJ20" s="38"/>
      <c r="DK20" s="36"/>
      <c r="DL20" s="37"/>
      <c r="DM20" s="38"/>
      <c r="DN20" s="36"/>
      <c r="DO20" s="37"/>
      <c r="DP20" s="38"/>
      <c r="DQ20" s="36"/>
      <c r="DR20" s="37"/>
      <c r="DS20" s="38"/>
      <c r="DT20" s="36"/>
      <c r="DU20" s="37"/>
      <c r="DV20" s="38"/>
      <c r="DW20" s="36"/>
      <c r="DX20" s="37"/>
      <c r="DY20" s="38"/>
      <c r="DZ20" s="36"/>
      <c r="EA20" s="37"/>
      <c r="EB20" s="38"/>
      <c r="EC20" s="36"/>
      <c r="ED20" s="37"/>
      <c r="EE20" s="38"/>
      <c r="EF20" s="36"/>
      <c r="EG20" s="37"/>
      <c r="EH20" s="38"/>
      <c r="EI20" s="36"/>
      <c r="EJ20" s="37"/>
      <c r="EK20" s="38"/>
      <c r="EL20" s="36"/>
      <c r="EM20" s="37"/>
      <c r="EN20" s="38"/>
      <c r="EO20" s="36"/>
      <c r="EP20" s="37"/>
      <c r="EQ20" s="38"/>
      <c r="ER20" s="36"/>
      <c r="ES20" s="37"/>
      <c r="ET20" s="38"/>
      <c r="EU20" s="36"/>
      <c r="EV20" s="37"/>
      <c r="EW20" s="38"/>
      <c r="EX20" s="36"/>
      <c r="EY20" s="37"/>
      <c r="EZ20" s="38"/>
      <c r="FA20" s="36"/>
      <c r="FB20" s="37"/>
      <c r="FC20" s="38"/>
      <c r="FD20" s="36"/>
      <c r="FE20" s="37"/>
      <c r="FF20" s="38"/>
      <c r="FG20" s="36"/>
      <c r="FH20" s="37"/>
      <c r="FI20" s="38"/>
      <c r="FJ20" s="36"/>
      <c r="FK20" s="37"/>
      <c r="FL20" s="38"/>
      <c r="FM20" s="36"/>
      <c r="FN20" s="37"/>
      <c r="FO20" s="38"/>
      <c r="FP20" s="36"/>
      <c r="FQ20" s="37"/>
      <c r="FR20" s="38"/>
      <c r="FS20" s="36"/>
      <c r="FT20" s="37"/>
      <c r="FU20" s="38"/>
      <c r="FV20" s="36"/>
      <c r="FW20" s="37"/>
      <c r="FX20" s="38"/>
      <c r="FY20" s="36"/>
      <c r="FZ20" s="37"/>
      <c r="GA20" s="38"/>
      <c r="GB20" s="36"/>
      <c r="GC20" s="37"/>
      <c r="GD20" s="38"/>
      <c r="GE20" s="36"/>
      <c r="GF20" s="37"/>
      <c r="GG20" s="38"/>
      <c r="GH20" s="36"/>
      <c r="GI20" s="37"/>
      <c r="GJ20" s="38"/>
      <c r="GK20" s="36"/>
      <c r="GL20" s="37"/>
      <c r="GM20" s="38"/>
      <c r="GN20" s="36"/>
      <c r="GO20" s="37"/>
      <c r="GP20" s="38"/>
      <c r="GQ20" s="36"/>
      <c r="GR20" s="37"/>
      <c r="GS20" s="38"/>
      <c r="GT20" s="36"/>
      <c r="GU20" s="37"/>
      <c r="GV20" s="38"/>
      <c r="GW20" s="36"/>
      <c r="GX20" s="37"/>
      <c r="GY20" s="38"/>
      <c r="GZ20" s="36"/>
      <c r="HA20" s="37"/>
      <c r="HB20" s="38"/>
      <c r="HC20" s="36"/>
      <c r="HD20" s="37"/>
      <c r="HE20" s="38"/>
      <c r="HF20" s="36"/>
      <c r="HG20" s="37"/>
      <c r="HH20" s="38"/>
      <c r="HI20" s="36"/>
      <c r="HJ20" s="37"/>
      <c r="HK20" s="38"/>
      <c r="HL20" s="36"/>
      <c r="HM20" s="37"/>
      <c r="HN20" s="38"/>
      <c r="HO20" s="36"/>
      <c r="HP20" s="37"/>
      <c r="HQ20" s="38"/>
      <c r="HR20" s="36"/>
      <c r="HS20" s="37"/>
      <c r="HT20" s="38"/>
      <c r="HU20" s="36"/>
      <c r="HV20" s="37"/>
      <c r="HW20" s="38"/>
      <c r="HX20" s="36"/>
      <c r="HY20" s="37"/>
      <c r="HZ20" s="38"/>
      <c r="IA20" s="36"/>
      <c r="IB20" s="37"/>
      <c r="IC20" s="38"/>
      <c r="ID20" s="36"/>
      <c r="IE20" s="37"/>
      <c r="IF20" s="38"/>
      <c r="IG20" s="36"/>
      <c r="IH20" s="37"/>
      <c r="II20" s="38"/>
      <c r="IJ20" s="36"/>
      <c r="IK20" s="37"/>
      <c r="IL20" s="38"/>
      <c r="IM20" s="36"/>
      <c r="IN20" s="37"/>
      <c r="IO20" s="38"/>
      <c r="IP20" s="36"/>
      <c r="IQ20" s="37"/>
      <c r="IR20" s="38"/>
      <c r="IS20" s="36"/>
      <c r="IT20" s="37"/>
      <c r="IU20" s="38"/>
      <c r="IV20" s="36"/>
    </row>
    <row r="21" spans="1:10" ht="30">
      <c r="A21" s="44" t="s">
        <v>111</v>
      </c>
      <c r="B21" s="25" t="s">
        <v>115</v>
      </c>
      <c r="C21" s="26" t="s">
        <v>44</v>
      </c>
      <c r="D21" s="57">
        <v>433</v>
      </c>
      <c r="E21" s="57">
        <v>4</v>
      </c>
      <c r="F21" s="57">
        <v>436</v>
      </c>
      <c r="G21" s="57">
        <v>4</v>
      </c>
      <c r="H21" s="57">
        <v>436</v>
      </c>
      <c r="I21" s="57">
        <v>4</v>
      </c>
      <c r="J21" s="18">
        <f>IF(((D21-TRUNC(D21,1))+(E21-TRUNC(E21,1))+(F21-TRUNC(F21,1))+(G21-TRUNC(G21,1))+(H21-TRUNC(H21,1))+(I21-TRUNC(I21,1)))&gt;0,"ОШИБКА: в строке 3.16 точность должна быть - один знак после запятой","")</f>
      </c>
    </row>
    <row r="22" spans="1:10" ht="31.5" customHeight="1">
      <c r="A22" s="44" t="s">
        <v>114</v>
      </c>
      <c r="B22" s="25" t="s">
        <v>128</v>
      </c>
      <c r="C22" s="26" t="s">
        <v>44</v>
      </c>
      <c r="D22" s="57">
        <v>12</v>
      </c>
      <c r="E22" s="79" t="s">
        <v>53</v>
      </c>
      <c r="F22" s="57">
        <v>12</v>
      </c>
      <c r="G22" s="79" t="s">
        <v>53</v>
      </c>
      <c r="H22" s="57">
        <v>12</v>
      </c>
      <c r="I22" s="79" t="s">
        <v>53</v>
      </c>
      <c r="J22" s="18">
        <f>IF(((D22-TRUNC(D22,0))+(F22-TRUNC(F22,0))+(H22-TRUNC(H22,0)))&gt;0,"ОШИБКА: в строке 3.17 не может быть нецелых чисел","")</f>
      </c>
    </row>
    <row r="23" spans="1:10" ht="31.5" customHeight="1">
      <c r="A23" s="44" t="s">
        <v>119</v>
      </c>
      <c r="B23" s="25" t="s">
        <v>122</v>
      </c>
      <c r="C23" s="26" t="s">
        <v>0</v>
      </c>
      <c r="D23" s="172">
        <v>18</v>
      </c>
      <c r="E23" s="172"/>
      <c r="F23" s="172">
        <v>18.2</v>
      </c>
      <c r="G23" s="172"/>
      <c r="H23" s="172">
        <v>18</v>
      </c>
      <c r="I23" s="172"/>
      <c r="J23" s="18">
        <f>IF(((D23-TRUNC(D23,1))+(F23-TRUNC(F23,1))+(H23-TRUNC(H23,1)))&gt;0,"ОШИБКА: в строке 3.18 точность должна быть - один знак после запятой","")</f>
      </c>
    </row>
    <row r="24" spans="1:10" ht="60.75" customHeight="1" thickBot="1">
      <c r="A24" s="46" t="s">
        <v>120</v>
      </c>
      <c r="B24" s="34" t="s">
        <v>133</v>
      </c>
      <c r="C24" s="47" t="s">
        <v>0</v>
      </c>
      <c r="D24" s="181">
        <v>28</v>
      </c>
      <c r="E24" s="181"/>
      <c r="F24" s="181">
        <v>29.4</v>
      </c>
      <c r="G24" s="181"/>
      <c r="H24" s="181" t="s">
        <v>250</v>
      </c>
      <c r="I24" s="181"/>
      <c r="J24" s="24" t="e">
        <f>IF(((D24-TRUNC(D24,1))+(F24-TRUNC(F24,1))+(H24-TRUNC(H24,1)))&gt;0,"ОШИБКА: в строке 3.19 точность должна быть - один знак после запятой","")</f>
        <v>#VALUE!</v>
      </c>
    </row>
    <row r="25" spans="1:10" ht="45">
      <c r="A25" s="72" t="s">
        <v>121</v>
      </c>
      <c r="B25" s="73" t="s">
        <v>129</v>
      </c>
      <c r="C25" s="74" t="s">
        <v>44</v>
      </c>
      <c r="D25" s="134">
        <v>120</v>
      </c>
      <c r="E25" s="126" t="s">
        <v>53</v>
      </c>
      <c r="F25" s="134">
        <v>120</v>
      </c>
      <c r="G25" s="126" t="s">
        <v>53</v>
      </c>
      <c r="H25" s="134">
        <v>120</v>
      </c>
      <c r="I25" s="126" t="s">
        <v>53</v>
      </c>
      <c r="J25" s="127">
        <f>IF(((D25-TRUNC(D25,0))+(F25-TRUNC(F25,0))+(H25-TRUNC(H25,0)))&gt;0,"ОШИБКА: в строке 3.20 не может быть нецелых чисел","")</f>
      </c>
    </row>
    <row r="26" spans="1:10" ht="15">
      <c r="A26" s="129"/>
      <c r="B26" s="130" t="s">
        <v>24</v>
      </c>
      <c r="C26" s="74"/>
      <c r="D26" s="75"/>
      <c r="E26" s="126"/>
      <c r="F26" s="75"/>
      <c r="G26" s="126"/>
      <c r="H26" s="75"/>
      <c r="I26" s="126"/>
      <c r="J26" s="131">
        <f>IF(OR(D25&lt;(D27+D28+D29),F25&lt;(F27+F28+F29),H25&lt;(H27+H28+H29)),"ОШИБКА: сумма строк 3.21-3.23 не может быть больше общей строки 3.20","")</f>
      </c>
    </row>
    <row r="27" spans="1:10" ht="60">
      <c r="A27" s="68" t="s">
        <v>123</v>
      </c>
      <c r="B27" s="132" t="s">
        <v>211</v>
      </c>
      <c r="C27" s="26" t="s">
        <v>44</v>
      </c>
      <c r="D27" s="133">
        <v>20</v>
      </c>
      <c r="E27" s="79" t="s">
        <v>53</v>
      </c>
      <c r="F27" s="133">
        <v>20</v>
      </c>
      <c r="G27" s="79" t="s">
        <v>53</v>
      </c>
      <c r="H27" s="133">
        <v>20</v>
      </c>
      <c r="I27" s="79" t="s">
        <v>53</v>
      </c>
      <c r="J27" s="33">
        <f>IF(((D27-TRUNC(D27,0))+(F27-TRUNC(F27,0))+(H27-TRUNC(H27,0)))&gt;0,"ОШИБКА: в строке 3.21 не может быть нецелых чисел","")</f>
      </c>
    </row>
    <row r="28" spans="1:10" ht="45">
      <c r="A28" s="68" t="s">
        <v>124</v>
      </c>
      <c r="B28" s="60" t="s">
        <v>201</v>
      </c>
      <c r="C28" s="26" t="s">
        <v>44</v>
      </c>
      <c r="D28" s="133">
        <v>56</v>
      </c>
      <c r="E28" s="79" t="s">
        <v>53</v>
      </c>
      <c r="F28" s="133">
        <v>56</v>
      </c>
      <c r="G28" s="79" t="s">
        <v>53</v>
      </c>
      <c r="H28" s="133">
        <v>55</v>
      </c>
      <c r="I28" s="79" t="s">
        <v>53</v>
      </c>
      <c r="J28" s="33">
        <f>IF(((D28-TRUNC(D28,0))+(F28-TRUNC(F28,0))+(H28-TRUNC(H28,0)))&gt;0,"ОШИБКА: в строке 3.22 не может быть нецелых чисел","")</f>
      </c>
    </row>
    <row r="29" spans="1:10" ht="30">
      <c r="A29" s="68" t="s">
        <v>125</v>
      </c>
      <c r="B29" s="60" t="s">
        <v>197</v>
      </c>
      <c r="C29" s="26" t="s">
        <v>44</v>
      </c>
      <c r="D29" s="133">
        <v>28</v>
      </c>
      <c r="E29" s="79" t="s">
        <v>53</v>
      </c>
      <c r="F29" s="133">
        <v>28</v>
      </c>
      <c r="G29" s="79" t="s">
        <v>53</v>
      </c>
      <c r="H29" s="133">
        <v>28</v>
      </c>
      <c r="I29" s="79" t="s">
        <v>53</v>
      </c>
      <c r="J29" s="33">
        <f>IF(((D29-TRUNC(D29,0))+(F29-TRUNC(F29,0))+(H29-TRUNC(H29,0)))&gt;0,"ОШИБКА: в строке 3.23 не может быть нецелых чисел","")</f>
      </c>
    </row>
    <row r="30" spans="1:10" ht="30">
      <c r="A30" s="68" t="s">
        <v>126</v>
      </c>
      <c r="B30" s="60" t="s">
        <v>202</v>
      </c>
      <c r="C30" s="26" t="s">
        <v>198</v>
      </c>
      <c r="D30" s="133">
        <v>22055</v>
      </c>
      <c r="E30" s="79" t="s">
        <v>53</v>
      </c>
      <c r="F30" s="133">
        <v>23045</v>
      </c>
      <c r="G30" s="79" t="s">
        <v>53</v>
      </c>
      <c r="H30" s="133">
        <v>24070</v>
      </c>
      <c r="I30" s="79" t="s">
        <v>53</v>
      </c>
      <c r="J30" s="33">
        <f>IF(((D30-TRUNC(D30,0))+(F30-TRUNC(F30,0))+(H30-TRUNC(H30,0)))&gt;0,"ОШИБКА: в строке 3.24 не может быть нецелых чисел","")</f>
      </c>
    </row>
    <row r="31" spans="1:10" ht="30">
      <c r="A31" s="68" t="s">
        <v>127</v>
      </c>
      <c r="B31" s="60" t="s">
        <v>200</v>
      </c>
      <c r="C31" s="26" t="s">
        <v>198</v>
      </c>
      <c r="D31" s="133">
        <v>10877</v>
      </c>
      <c r="E31" s="79" t="s">
        <v>53</v>
      </c>
      <c r="F31" s="133">
        <v>11075</v>
      </c>
      <c r="G31" s="79" t="s">
        <v>53</v>
      </c>
      <c r="H31" s="133">
        <v>11340</v>
      </c>
      <c r="I31" s="79" t="s">
        <v>53</v>
      </c>
      <c r="J31" s="33">
        <f>IF(((D31-TRUNC(D31,0))+(F31-TRUNC(F31,0))+(H31-TRUNC(H31,0)))&gt;0,"ОШИБКА: в строке 3.25 не может быть нецелых чисел","")</f>
      </c>
    </row>
    <row r="32" spans="1:10" ht="30" customHeight="1">
      <c r="A32" s="68" t="s">
        <v>192</v>
      </c>
      <c r="B32" s="60" t="s">
        <v>199</v>
      </c>
      <c r="C32" s="26" t="s">
        <v>198</v>
      </c>
      <c r="D32" s="133">
        <v>18297</v>
      </c>
      <c r="E32" s="79" t="s">
        <v>53</v>
      </c>
      <c r="F32" s="133">
        <v>18611</v>
      </c>
      <c r="G32" s="79" t="s">
        <v>53</v>
      </c>
      <c r="H32" s="133">
        <v>18636</v>
      </c>
      <c r="I32" s="79" t="s">
        <v>53</v>
      </c>
      <c r="J32" s="33">
        <f>IF(((D32-TRUNC(D32,0))+(F32-TRUNC(F32,0))+(H32-TRUNC(H32,0)))&gt;0,"ОШИБКА: в строке 3.26 не может быть нецелых чисел","")</f>
      </c>
    </row>
    <row r="33" spans="1:10" ht="51" customHeight="1" thickBot="1">
      <c r="A33" s="68" t="s">
        <v>193</v>
      </c>
      <c r="B33" s="60" t="s">
        <v>214</v>
      </c>
      <c r="C33" s="69" t="s">
        <v>44</v>
      </c>
      <c r="D33" s="133">
        <v>0</v>
      </c>
      <c r="E33" s="79" t="s">
        <v>53</v>
      </c>
      <c r="F33" s="133">
        <v>0</v>
      </c>
      <c r="G33" s="79" t="s">
        <v>53</v>
      </c>
      <c r="H33" s="133">
        <v>0</v>
      </c>
      <c r="I33" s="79" t="s">
        <v>53</v>
      </c>
      <c r="J33" s="33">
        <f>IF(((D33-TRUNC(D33,0))+(F33-TRUNC(F33,0))+(H33-TRUNC(H33,0)))&gt;0,"ОШИБКА: в строке 3.27 не может быть нецелых чисел","")</f>
      </c>
    </row>
    <row r="34" spans="1:10" ht="60">
      <c r="A34" s="40" t="s">
        <v>194</v>
      </c>
      <c r="B34" s="83" t="s">
        <v>212</v>
      </c>
      <c r="C34" s="84" t="s">
        <v>103</v>
      </c>
      <c r="D34" s="58" t="s">
        <v>244</v>
      </c>
      <c r="E34" s="49" t="s">
        <v>53</v>
      </c>
      <c r="F34" s="58" t="s">
        <v>251</v>
      </c>
      <c r="G34" s="49" t="s">
        <v>53</v>
      </c>
      <c r="H34" s="58" t="s">
        <v>251</v>
      </c>
      <c r="I34" s="49" t="s">
        <v>53</v>
      </c>
      <c r="J34" s="50"/>
    </row>
    <row r="35" spans="1:10" ht="60.75" thickBot="1">
      <c r="A35" s="46" t="s">
        <v>203</v>
      </c>
      <c r="B35" s="80" t="s">
        <v>213</v>
      </c>
      <c r="C35" s="116" t="s">
        <v>103</v>
      </c>
      <c r="D35" s="117"/>
      <c r="E35" s="118" t="s">
        <v>53</v>
      </c>
      <c r="F35" s="117" t="s">
        <v>244</v>
      </c>
      <c r="G35" s="118" t="s">
        <v>53</v>
      </c>
      <c r="H35" s="117" t="s">
        <v>244</v>
      </c>
      <c r="I35" s="118" t="s">
        <v>53</v>
      </c>
      <c r="J35" s="115" t="s">
        <v>204</v>
      </c>
    </row>
    <row r="36" spans="1:10" ht="150">
      <c r="A36" s="40" t="s">
        <v>205</v>
      </c>
      <c r="B36" s="83" t="s">
        <v>131</v>
      </c>
      <c r="C36" s="84"/>
      <c r="D36" s="173" t="s">
        <v>252</v>
      </c>
      <c r="E36" s="173"/>
      <c r="F36" s="173"/>
      <c r="G36" s="173"/>
      <c r="H36" s="173"/>
      <c r="I36" s="173"/>
      <c r="J36" s="50"/>
    </row>
    <row r="37" spans="1:10" ht="45">
      <c r="A37" s="72" t="s">
        <v>206</v>
      </c>
      <c r="B37" s="35" t="s">
        <v>207</v>
      </c>
      <c r="C37" s="81" t="s">
        <v>103</v>
      </c>
      <c r="D37" s="76" t="s">
        <v>53</v>
      </c>
      <c r="E37" s="76" t="s">
        <v>53</v>
      </c>
      <c r="F37" s="76" t="s">
        <v>53</v>
      </c>
      <c r="G37" s="76" t="s">
        <v>53</v>
      </c>
      <c r="H37" s="82" t="s">
        <v>253</v>
      </c>
      <c r="I37" s="76" t="s">
        <v>53</v>
      </c>
      <c r="J37" s="119" t="s">
        <v>254</v>
      </c>
    </row>
    <row r="38" spans="1:10" ht="90">
      <c r="A38" s="44" t="s">
        <v>208</v>
      </c>
      <c r="B38" s="35" t="s">
        <v>132</v>
      </c>
      <c r="C38" s="81"/>
      <c r="D38" s="174" t="s">
        <v>255</v>
      </c>
      <c r="E38" s="174"/>
      <c r="F38" s="174"/>
      <c r="G38" s="174"/>
      <c r="H38" s="174"/>
      <c r="I38" s="174"/>
      <c r="J38" s="45"/>
    </row>
    <row r="39" spans="1:10" ht="183" customHeight="1" thickBot="1">
      <c r="A39" s="46" t="s">
        <v>209</v>
      </c>
      <c r="B39" s="80" t="s">
        <v>195</v>
      </c>
      <c r="C39" s="47" t="s">
        <v>103</v>
      </c>
      <c r="D39" s="120" t="s">
        <v>53</v>
      </c>
      <c r="E39" s="120" t="s">
        <v>53</v>
      </c>
      <c r="F39" s="120" t="s">
        <v>53</v>
      </c>
      <c r="G39" s="120" t="s">
        <v>53</v>
      </c>
      <c r="H39" s="150" t="s">
        <v>257</v>
      </c>
      <c r="I39" s="120" t="s">
        <v>53</v>
      </c>
      <c r="J39" s="115" t="s">
        <v>210</v>
      </c>
    </row>
    <row r="41" ht="15">
      <c r="B41" s="152"/>
    </row>
  </sheetData>
  <sheetProtection/>
  <mergeCells count="20">
    <mergeCell ref="D24:E24"/>
    <mergeCell ref="F24:G24"/>
    <mergeCell ref="H24:I24"/>
    <mergeCell ref="F23:G23"/>
    <mergeCell ref="B1:J1"/>
    <mergeCell ref="J2:J4"/>
    <mergeCell ref="D2:G2"/>
    <mergeCell ref="D3:E3"/>
    <mergeCell ref="F3:G3"/>
    <mergeCell ref="H2:I3"/>
    <mergeCell ref="A2:A4"/>
    <mergeCell ref="B2:B4"/>
    <mergeCell ref="C2:C4"/>
    <mergeCell ref="D23:E23"/>
    <mergeCell ref="D36:I36"/>
    <mergeCell ref="D38:I38"/>
    <mergeCell ref="D16:E16"/>
    <mergeCell ref="F16:G16"/>
    <mergeCell ref="H16:I16"/>
    <mergeCell ref="H23:I23"/>
  </mergeCells>
  <printOptions/>
  <pageMargins left="0.35" right="0.25" top="0.2755905511811024" bottom="0.2362204724409449" header="0.2362204724409449" footer="0.2755905511811024"/>
  <pageSetup fitToHeight="3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 Александра Олеговна</dc:creator>
  <cp:keywords/>
  <dc:description/>
  <cp:lastModifiedBy>GA</cp:lastModifiedBy>
  <cp:lastPrinted>2018-03-19T08:56:40Z</cp:lastPrinted>
  <dcterms:created xsi:type="dcterms:W3CDTF">2016-06-17T07:08:43Z</dcterms:created>
  <dcterms:modified xsi:type="dcterms:W3CDTF">2018-03-19T08:58:45Z</dcterms:modified>
  <cp:category/>
  <cp:version/>
  <cp:contentType/>
  <cp:contentStatus/>
</cp:coreProperties>
</file>