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440" windowHeight="11970" activeTab="0"/>
  </bookViews>
  <sheets>
    <sheet name="Часть 1" sheetId="1" r:id="rId1"/>
    <sheet name="Часть 2" sheetId="2" r:id="rId2"/>
    <sheet name="Часть 3" sheetId="3" r:id="rId3"/>
  </sheets>
  <definedNames>
    <definedName name="_xlnm.Print_Titles" localSheetId="2">'Часть 3'!$2:$4</definedName>
  </definedNames>
  <calcPr fullCalcOnLoad="1"/>
</workbook>
</file>

<file path=xl/sharedStrings.xml><?xml version="1.0" encoding="utf-8"?>
<sst xmlns="http://schemas.openxmlformats.org/spreadsheetml/2006/main" count="405" uniqueCount="243">
  <si>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</si>
  <si>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</si>
  <si>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</si>
  <si>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</si>
  <si>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</si>
  <si>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</si>
  <si>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</si>
  <si>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</si>
  <si>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</si>
  <si>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</si>
  <si>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</si>
  <si>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</si>
  <si>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</si>
  <si>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</si>
  <si>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</si>
  <si>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</si>
  <si>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</si>
  <si>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</si>
  <si>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</si>
  <si>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</si>
  <si>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</si>
  <si>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</si>
  <si>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</si>
  <si>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</si>
  <si>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</si>
  <si>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</si>
  <si>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</si>
  <si>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</si>
  <si>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</si>
  <si>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</si>
  <si>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</si>
  <si>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</si>
  <si>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</si>
  <si>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</si>
  <si>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</si>
  <si>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</si>
  <si>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</si>
  <si>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</si>
  <si>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</si>
  <si>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</si>
  <si>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</si>
  <si>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</si>
  <si>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</si>
  <si>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</si>
  <si>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</si>
  <si>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</si>
  <si>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</si>
  <si>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</si>
  <si>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</si>
  <si>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</si>
  <si>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</si>
  <si>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</si>
  <si>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</si>
  <si>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</si>
  <si>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</si>
  <si>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</si>
  <si>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</si>
  <si>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</si>
  <si>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</si>
  <si>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</si>
  <si>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</si>
  <si>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</si>
  <si>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</si>
  <si>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</si>
  <si>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</si>
  <si>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</si>
  <si>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</si>
  <si>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</si>
  <si>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</si>
  <si>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</si>
  <si>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</si>
  <si>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</si>
  <si>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</si>
  <si>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</si>
  <si>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</si>
  <si>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</si>
  <si>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</si>
  <si>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</si>
  <si>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</si>
  <si>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</si>
  <si>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</si>
  <si>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</si>
  <si>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</si>
  <si>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</si>
  <si>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</si>
  <si>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</si>
  <si>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</si>
  <si>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</si>
  <si>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</si>
  <si>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</si>
  <si>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</si>
  <si>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</si>
  <si>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</si>
  <si>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</si>
  <si>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</si>
  <si>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</si>
  <si>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</si>
  <si>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</si>
  <si>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</si>
  <si>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</si>
  <si>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</si>
  <si>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</si>
  <si>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</si>
  <si>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</si>
  <si>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</si>
  <si>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</si>
  <si>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</si>
  <si>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</si>
  <si>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</si>
  <si>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</si>
  <si>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</si>
  <si>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</si>
  <si>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</si>
  <si>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</si>
  <si>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</si>
  <si>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</si>
  <si>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</si>
  <si>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</si>
  <si>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</si>
  <si>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</si>
  <si>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</si>
  <si>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</si>
  <si>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</si>
  <si>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</si>
  <si>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</si>
  <si>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</si>
  <si>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</si>
  <si>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</si>
  <si>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</si>
  <si>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</si>
  <si>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</si>
  <si>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</si>
  <si>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</si>
  <si>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</si>
  <si>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</si>
  <si>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</si>
  <si>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</si>
  <si>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</si>
  <si>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</si>
  <si>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</si>
  <si>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</si>
  <si>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</si>
  <si>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</si>
  <si>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</si>
  <si>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</si>
  <si>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</si>
  <si>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</si>
  <si>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</si>
  <si>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</si>
  <si>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</si>
  <si>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</si>
  <si>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</si>
  <si>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</si>
  <si>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</si>
  <si>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</si>
  <si>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</si>
  <si>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</si>
  <si>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</si>
  <si>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</si>
  <si>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</si>
  <si>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</si>
  <si>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</si>
  <si>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</si>
  <si>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</si>
  <si>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</si>
  <si>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</si>
  <si>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</si>
  <si>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</si>
  <si>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</si>
  <si>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</si>
  <si>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</si>
  <si>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</si>
  <si>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</si>
  <si>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</si>
  <si>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</si>
  <si>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</si>
  <si>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</si>
  <si>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</si>
  <si>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</si>
  <si>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</si>
  <si>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</si>
  <si>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</si>
  <si>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</si>
  <si>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</si>
  <si>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</si>
  <si>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</si>
  <si>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</si>
  <si>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</si>
  <si>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</si>
  <si>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</si>
  <si>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</si>
  <si>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</si>
  <si>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</si>
  <si>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</si>
  <si>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</si>
  <si>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</si>
  <si>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</si>
  <si>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</si>
  <si>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</si>
  <si>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</si>
  <si>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</si>
  <si>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</si>
  <si>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</si>
  <si>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</si>
  <si>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</si>
  <si>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</si>
  <si>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</si>
  <si>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</si>
  <si>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</si>
  <si>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</si>
  <si>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</si>
  <si>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</si>
  <si>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</si>
  <si>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</si>
  <si>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</si>
  <si>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</si>
  <si>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</si>
  <si>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</si>
  <si>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</si>
  <si>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</si>
  <si>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</si>
  <si>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</si>
  <si>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</si>
  <si>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</si>
  <si>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</si>
  <si>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</si>
  <si>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</si>
  <si>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</si>
  <si>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</si>
  <si>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</si>
  <si>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</si>
  <si>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</si>
  <si>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</si>
  <si>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</si>
  <si>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</si>
  <si>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</si>
  <si>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</si>
  <si>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</si>
  <si>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</si>
  <si>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городское поселение город Боровичи</t>
  </si>
  <si>
    <t>15,0933-15,5</t>
  </si>
  <si>
    <t>9,4421-9,93</t>
  </si>
  <si>
    <t>Доходы бюджетов городских округов от возврата бюджетными и автономными учреждениями (бюджетами бюджетной системы) остатков субсидий прошлых лет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</si>
</sst>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_-* #,##0.0\ _₽_-;\-* #,##0.0\ _₽_-;_-* &quot;-&quot;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2"/>
    </font>
    <font>
      <i/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32" borderId="1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32" borderId="13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49" fontId="2" fillId="32" borderId="15" xfId="0" applyNumberFormat="1" applyFont="1" applyFill="1" applyBorder="1" applyAlignment="1">
      <alignment wrapText="1"/>
    </xf>
    <xf numFmtId="164" fontId="2" fillId="32" borderId="12" xfId="0" applyNumberFormat="1" applyFont="1" applyFill="1" applyBorder="1" applyAlignment="1">
      <alignment/>
    </xf>
    <xf numFmtId="0" fontId="2" fillId="32" borderId="13" xfId="0" applyNumberFormat="1" applyFont="1" applyFill="1" applyBorder="1" applyAlignment="1">
      <alignment wrapText="1"/>
    </xf>
    <xf numFmtId="0" fontId="2" fillId="32" borderId="16" xfId="0" applyNumberFormat="1" applyFont="1" applyFill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2" fillId="32" borderId="15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32" borderId="20" xfId="0" applyNumberFormat="1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NumberFormat="1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 applyProtection="1">
      <alignment/>
      <protection locked="0"/>
    </xf>
    <xf numFmtId="164" fontId="2" fillId="0" borderId="14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64" fontId="2" fillId="0" borderId="14" xfId="0" applyNumberFormat="1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164" fontId="7" fillId="0" borderId="10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2" fillId="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 applyProtection="1">
      <alignment/>
      <protection locked="0"/>
    </xf>
    <xf numFmtId="0" fontId="6" fillId="0" borderId="20" xfId="0" applyNumberFormat="1" applyFont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164" fontId="7" fillId="0" borderId="23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4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left" vertical="center" wrapText="1"/>
      <protection/>
    </xf>
    <xf numFmtId="0" fontId="11" fillId="33" borderId="23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11" fillId="33" borderId="23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49" fontId="15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left" vertical="center"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0" fontId="16" fillId="0" borderId="26" xfId="52" applyFont="1" applyFill="1" applyBorder="1" applyAlignment="1">
      <alignment horizontal="left" vertical="center" wrapText="1"/>
      <protection/>
    </xf>
    <xf numFmtId="0" fontId="15" fillId="0" borderId="26" xfId="52" applyFont="1" applyFill="1" applyBorder="1" applyAlignment="1">
      <alignment vertical="center" wrapText="1"/>
      <protection/>
    </xf>
    <xf numFmtId="0" fontId="17" fillId="0" borderId="26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4" fontId="14" fillId="0" borderId="10" xfId="52" applyNumberFormat="1" applyFont="1" applyFill="1" applyBorder="1" applyAlignment="1">
      <alignment horizontal="left" vertical="center" wrapText="1"/>
      <protection/>
    </xf>
    <xf numFmtId="4" fontId="16" fillId="0" borderId="10" xfId="52" applyNumberFormat="1" applyFont="1" applyFill="1" applyBorder="1" applyAlignment="1">
      <alignment horizontal="left" vertical="center" wrapText="1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wrapText="1"/>
      <protection/>
    </xf>
    <xf numFmtId="0" fontId="18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19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wrapText="1"/>
      <protection/>
    </xf>
    <xf numFmtId="0" fontId="19" fillId="0" borderId="0" xfId="52" applyFont="1" applyAlignment="1">
      <alignment wrapText="1"/>
      <protection/>
    </xf>
    <xf numFmtId="0" fontId="4" fillId="0" borderId="0" xfId="52" applyFont="1" applyAlignment="1">
      <alignment horizontal="left" vertical="center"/>
      <protection/>
    </xf>
    <xf numFmtId="49" fontId="4" fillId="0" borderId="0" xfId="52" applyNumberFormat="1" applyFont="1" applyAlignment="1">
      <alignment horizontal="center" vertical="center"/>
      <protection/>
    </xf>
    <xf numFmtId="0" fontId="7" fillId="32" borderId="15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 applyProtection="1">
      <alignment/>
      <protection locked="0"/>
    </xf>
    <xf numFmtId="49" fontId="7" fillId="0" borderId="14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164" fontId="7" fillId="0" borderId="28" xfId="0" applyNumberFormat="1" applyFont="1" applyFill="1" applyBorder="1" applyAlignment="1" applyProtection="1">
      <alignment/>
      <protection locked="0"/>
    </xf>
    <xf numFmtId="0" fontId="2" fillId="32" borderId="29" xfId="0" applyNumberFormat="1" applyFont="1" applyFill="1" applyBorder="1" applyAlignment="1">
      <alignment wrapText="1"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0" fontId="2" fillId="32" borderId="25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wrapText="1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wrapText="1"/>
    </xf>
    <xf numFmtId="0" fontId="2" fillId="32" borderId="24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23" xfId="0" applyNumberFormat="1" applyFont="1" applyFill="1" applyBorder="1" applyAlignment="1" applyProtection="1">
      <alignment/>
      <protection locked="0"/>
    </xf>
    <xf numFmtId="0" fontId="4" fillId="0" borderId="0" xfId="52" applyFont="1" applyAlignment="1">
      <alignment horizont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166" fontId="19" fillId="0" borderId="10" xfId="52" applyNumberFormat="1" applyFont="1" applyFill="1" applyBorder="1" applyAlignment="1">
      <alignment horizontal="center" vertical="center"/>
      <protection/>
    </xf>
    <xf numFmtId="16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43" fontId="19" fillId="0" borderId="10" xfId="59" applyFont="1" applyFill="1" applyBorder="1" applyAlignment="1">
      <alignment horizontal="center" vertical="center"/>
    </xf>
    <xf numFmtId="43" fontId="20" fillId="0" borderId="10" xfId="59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wrapText="1"/>
    </xf>
    <xf numFmtId="0" fontId="4" fillId="0" borderId="0" xfId="52" applyFont="1" applyAlignment="1">
      <alignment horizontal="center"/>
      <protection/>
    </xf>
    <xf numFmtId="49" fontId="9" fillId="0" borderId="33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4" fontId="7" fillId="0" borderId="35" xfId="0" applyNumberFormat="1" applyFont="1" applyFill="1" applyBorder="1" applyAlignment="1" applyProtection="1">
      <alignment horizontal="center"/>
      <protection locked="0"/>
    </xf>
    <xf numFmtId="164" fontId="7" fillId="0" borderId="36" xfId="0" applyNumberFormat="1" applyFont="1" applyFill="1" applyBorder="1" applyAlignment="1" applyProtection="1">
      <alignment horizontal="center"/>
      <protection locked="0"/>
    </xf>
    <xf numFmtId="164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5">
      <selection activeCell="D9" sqref="D9"/>
    </sheetView>
  </sheetViews>
  <sheetFormatPr defaultColWidth="9.140625" defaultRowHeight="15"/>
  <cols>
    <col min="1" max="1" width="4.421875" style="1" customWidth="1"/>
    <col min="2" max="2" width="38.57421875" style="1" customWidth="1"/>
    <col min="3" max="3" width="10.7109375" style="1" customWidth="1"/>
    <col min="4" max="4" width="11.57421875" style="1" customWidth="1"/>
    <col min="5" max="5" width="14.140625" style="1" customWidth="1"/>
    <col min="6" max="6" width="16.421875" style="1" customWidth="1"/>
    <col min="7" max="7" width="45.8515625" style="1" customWidth="1"/>
    <col min="8" max="8" width="18.421875" style="1" customWidth="1"/>
    <col min="9" max="16384" width="9.140625" style="1" customWidth="1"/>
  </cols>
  <sheetData>
    <row r="1" spans="2:6" ht="76.5" customHeight="1">
      <c r="B1" s="150" t="s">
        <v>29</v>
      </c>
      <c r="C1" s="151"/>
      <c r="D1" s="151"/>
      <c r="E1" s="151"/>
      <c r="F1" s="151"/>
    </row>
    <row r="2" spans="2:6" ht="24.75" customHeight="1">
      <c r="B2" s="154" t="s">
        <v>239</v>
      </c>
      <c r="C2" s="154"/>
      <c r="D2" s="154"/>
      <c r="E2" s="154"/>
      <c r="F2" s="154"/>
    </row>
    <row r="3" spans="2:6" ht="20.25" customHeight="1">
      <c r="B3" s="153" t="s">
        <v>27</v>
      </c>
      <c r="C3" s="153"/>
      <c r="D3" s="153"/>
      <c r="E3" s="153"/>
      <c r="F3" s="153"/>
    </row>
    <row r="4" spans="2:6" ht="29.25" customHeight="1">
      <c r="B4" s="151" t="s">
        <v>26</v>
      </c>
      <c r="C4" s="151"/>
      <c r="D4" s="151"/>
      <c r="E4" s="151"/>
      <c r="F4" s="151"/>
    </row>
    <row r="5" ht="15">
      <c r="F5" s="2"/>
    </row>
    <row r="6" spans="1:7" ht="15">
      <c r="A6" s="148" t="s">
        <v>28</v>
      </c>
      <c r="B6" s="148" t="s">
        <v>1</v>
      </c>
      <c r="C6" s="148" t="s">
        <v>2</v>
      </c>
      <c r="D6" s="152" t="s">
        <v>12</v>
      </c>
      <c r="E6" s="152"/>
      <c r="F6" s="148" t="s">
        <v>42</v>
      </c>
      <c r="G6" s="148" t="s">
        <v>32</v>
      </c>
    </row>
    <row r="7" spans="1:7" ht="57" customHeight="1" thickBot="1">
      <c r="A7" s="149"/>
      <c r="B7" s="149"/>
      <c r="C7" s="149"/>
      <c r="D7" s="9" t="s">
        <v>30</v>
      </c>
      <c r="E7" s="9" t="s">
        <v>31</v>
      </c>
      <c r="F7" s="149"/>
      <c r="G7" s="149"/>
    </row>
    <row r="8" spans="1:7" ht="37.5" customHeight="1">
      <c r="A8" s="27" t="s">
        <v>52</v>
      </c>
      <c r="B8" s="10" t="s">
        <v>4</v>
      </c>
      <c r="C8" s="11" t="s">
        <v>3</v>
      </c>
      <c r="D8" s="52">
        <v>51</v>
      </c>
      <c r="E8" s="52">
        <v>50.8</v>
      </c>
      <c r="F8" s="52">
        <v>50.1</v>
      </c>
      <c r="G8" s="12" t="str">
        <f>IF(OR(D8&gt;800,E8&gt;800,F8&gt;800),"ОШИБКА: единицы измерения - тыс.чел"," ")</f>
        <v> </v>
      </c>
    </row>
    <row r="9" spans="1:9" ht="47.25" customHeight="1" thickBot="1">
      <c r="A9" s="28" t="s">
        <v>54</v>
      </c>
      <c r="B9" s="13" t="s">
        <v>10</v>
      </c>
      <c r="C9" s="14" t="s">
        <v>11</v>
      </c>
      <c r="D9" s="53">
        <v>190.3</v>
      </c>
      <c r="E9" s="53">
        <v>190.3</v>
      </c>
      <c r="F9" s="53">
        <v>190.3</v>
      </c>
      <c r="G9" s="15" t="str">
        <f>IF(OR(D9&gt;800,E9&gt;800,F9&gt;800),"ОШИБКА: единицы измерения - км"," ")</f>
        <v> </v>
      </c>
      <c r="I9" s="8"/>
    </row>
    <row r="10" spans="1:7" ht="60" customHeight="1">
      <c r="A10" s="27" t="s">
        <v>56</v>
      </c>
      <c r="B10" s="10" t="s">
        <v>13</v>
      </c>
      <c r="C10" s="11" t="s">
        <v>0</v>
      </c>
      <c r="D10" s="16">
        <f>D12+D13</f>
        <v>266231.8</v>
      </c>
      <c r="E10" s="16">
        <f>E12+E13</f>
        <v>227408.59999999998</v>
      </c>
      <c r="F10" s="16">
        <f>F12+F13</f>
        <v>173886.7</v>
      </c>
      <c r="G10" s="17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</c>
    </row>
    <row r="11" spans="1:7" ht="14.25" customHeight="1">
      <c r="A11" s="29"/>
      <c r="B11" s="4" t="s">
        <v>18</v>
      </c>
      <c r="C11" s="6"/>
      <c r="D11" s="7"/>
      <c r="E11" s="7"/>
      <c r="F11" s="7"/>
      <c r="G11" s="18">
        <f>IF(OR(D10&gt;20000000,E10&gt;20000000,F10&gt;20000000),"ОШИБКА: в строках 1.4,1.5 единица измерения - тыс.руб","")</f>
      </c>
    </row>
    <row r="12" spans="1:7" ht="16.5" customHeight="1">
      <c r="A12" s="29" t="s">
        <v>58</v>
      </c>
      <c r="B12" s="3" t="s">
        <v>19</v>
      </c>
      <c r="C12" s="6" t="s">
        <v>0</v>
      </c>
      <c r="D12" s="54">
        <v>155157.3</v>
      </c>
      <c r="E12" s="54">
        <v>163250.8</v>
      </c>
      <c r="F12" s="54">
        <v>166112.7</v>
      </c>
      <c r="G12" s="19"/>
    </row>
    <row r="13" spans="1:7" ht="15.75" customHeight="1" thickBot="1">
      <c r="A13" s="28" t="s">
        <v>59</v>
      </c>
      <c r="B13" s="13" t="s">
        <v>20</v>
      </c>
      <c r="C13" s="14" t="s">
        <v>0</v>
      </c>
      <c r="D13" s="55">
        <v>111074.5</v>
      </c>
      <c r="E13" s="55">
        <v>64157.8</v>
      </c>
      <c r="F13" s="55">
        <v>7774</v>
      </c>
      <c r="G13" s="21"/>
    </row>
    <row r="14" spans="1:7" ht="34.5" customHeight="1">
      <c r="A14" s="27" t="s">
        <v>60</v>
      </c>
      <c r="B14" s="10" t="s">
        <v>5</v>
      </c>
      <c r="C14" s="11" t="s">
        <v>0</v>
      </c>
      <c r="D14" s="16">
        <f>D16+D17</f>
        <v>278996.8</v>
      </c>
      <c r="E14" s="16">
        <f>E16+E17</f>
        <v>231397.6</v>
      </c>
      <c r="F14" s="16">
        <f>F16+F17</f>
        <v>173512.3</v>
      </c>
      <c r="G14" s="17">
        <f>IF(((D16-TRUNC(D16,1))+(E16-TRUNC(E16,1))+(F16-TRUNC(F16,1))+(D17-TRUNC(D17,1))+(E17-TRUNC(E17,1))+(F17-TRUNC(F17,1)))&gt;0,"ОШИБКА: в строках 1.7,1.8 точность должна быть - один знак после запятой","")</f>
      </c>
    </row>
    <row r="15" spans="1:7" ht="15">
      <c r="A15" s="29"/>
      <c r="B15" s="4" t="s">
        <v>23</v>
      </c>
      <c r="C15" s="6"/>
      <c r="D15" s="7"/>
      <c r="E15" s="7"/>
      <c r="F15" s="7"/>
      <c r="G15" s="18">
        <f>IF(OR(D14&gt;21000000,E14&gt;21000000,F14&gt;21000000),"ОШИБКА: в строках 1.7,1.8 единица измерения - тыс.руб","")</f>
      </c>
    </row>
    <row r="16" spans="1:7" ht="15">
      <c r="A16" s="29" t="s">
        <v>61</v>
      </c>
      <c r="B16" s="3" t="s">
        <v>21</v>
      </c>
      <c r="C16" s="6" t="s">
        <v>0</v>
      </c>
      <c r="D16" s="54">
        <f>108175.2</f>
        <v>108175.2</v>
      </c>
      <c r="E16" s="54">
        <v>65124.6</v>
      </c>
      <c r="F16" s="54">
        <v>7774</v>
      </c>
      <c r="G16" s="19"/>
    </row>
    <row r="17" spans="1:7" ht="15.75" thickBot="1">
      <c r="A17" s="28" t="s">
        <v>65</v>
      </c>
      <c r="B17" s="13" t="s">
        <v>22</v>
      </c>
      <c r="C17" s="14" t="s">
        <v>0</v>
      </c>
      <c r="D17" s="55">
        <v>170821.6</v>
      </c>
      <c r="E17" s="55">
        <v>166273</v>
      </c>
      <c r="F17" s="55">
        <v>165738.3</v>
      </c>
      <c r="G17" s="21"/>
    </row>
    <row r="18" spans="1:7" ht="39" customHeight="1">
      <c r="A18" s="30" t="s">
        <v>66</v>
      </c>
      <c r="B18" s="10" t="s">
        <v>6</v>
      </c>
      <c r="C18" s="11" t="s">
        <v>0</v>
      </c>
      <c r="D18" s="16">
        <f>D10-D14</f>
        <v>-12765</v>
      </c>
      <c r="E18" s="16">
        <f>E10-E14</f>
        <v>-3989.000000000029</v>
      </c>
      <c r="F18" s="16">
        <f>F10-F14</f>
        <v>374.4000000000233</v>
      </c>
      <c r="G18" s="17"/>
    </row>
    <row r="19" spans="1:9" ht="51" customHeight="1">
      <c r="A19" s="31" t="s">
        <v>69</v>
      </c>
      <c r="B19" s="3" t="s">
        <v>7</v>
      </c>
      <c r="C19" s="6" t="s">
        <v>0</v>
      </c>
      <c r="D19" s="7">
        <f>D21+D24+D27+D30+D31+D32</f>
        <v>12765</v>
      </c>
      <c r="E19" s="7">
        <f>E21+E24+E27+E30+E31+E32</f>
        <v>3989</v>
      </c>
      <c r="F19" s="7">
        <f>F21+F24+F27+F30+F31+F32</f>
        <v>-374.4</v>
      </c>
      <c r="G19" s="18" t="str">
        <f>IF((D18+E18+F18+D19+E19+F19)&lt;&gt;0,"ОШИБКА: непокрытый дефицит (профицит)","")</f>
        <v>ОШИБКА: непокрытый дефицит (профицит)</v>
      </c>
      <c r="I19" s="8"/>
    </row>
    <row r="20" spans="1:7" ht="15.75" thickBot="1">
      <c r="A20" s="32"/>
      <c r="B20" s="22" t="s">
        <v>24</v>
      </c>
      <c r="C20" s="14"/>
      <c r="D20" s="20"/>
      <c r="E20" s="20"/>
      <c r="F20" s="20"/>
      <c r="G20" s="21"/>
    </row>
    <row r="21" spans="1:7" ht="38.25" customHeight="1">
      <c r="A21" s="30" t="s">
        <v>70</v>
      </c>
      <c r="B21" s="10" t="s">
        <v>8</v>
      </c>
      <c r="C21" s="11" t="s">
        <v>0</v>
      </c>
      <c r="D21" s="16">
        <f>D22-D23</f>
        <v>13900</v>
      </c>
      <c r="E21" s="16">
        <f>E22-E23</f>
        <v>10100</v>
      </c>
      <c r="F21" s="16">
        <f>F22-F23</f>
        <v>-810</v>
      </c>
      <c r="G21" s="17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</c>
    </row>
    <row r="22" spans="1:7" ht="30">
      <c r="A22" s="31" t="s">
        <v>71</v>
      </c>
      <c r="B22" s="4" t="s">
        <v>33</v>
      </c>
      <c r="C22" s="5" t="s">
        <v>0</v>
      </c>
      <c r="D22" s="54">
        <v>27000</v>
      </c>
      <c r="E22" s="54">
        <v>29600</v>
      </c>
      <c r="F22" s="54">
        <v>31190</v>
      </c>
      <c r="G22" s="19"/>
    </row>
    <row r="23" spans="1:7" ht="30.75" thickBot="1">
      <c r="A23" s="32" t="s">
        <v>72</v>
      </c>
      <c r="B23" s="22" t="s">
        <v>34</v>
      </c>
      <c r="C23" s="23" t="s">
        <v>0</v>
      </c>
      <c r="D23" s="55">
        <v>13100</v>
      </c>
      <c r="E23" s="55">
        <v>19500</v>
      </c>
      <c r="F23" s="55">
        <v>32000</v>
      </c>
      <c r="G23" s="21"/>
    </row>
    <row r="24" spans="1:7" ht="41.25" customHeight="1">
      <c r="A24" s="30" t="s">
        <v>73</v>
      </c>
      <c r="B24" s="10" t="s">
        <v>35</v>
      </c>
      <c r="C24" s="11" t="s">
        <v>0</v>
      </c>
      <c r="D24" s="16">
        <f>D25-D26</f>
        <v>0</v>
      </c>
      <c r="E24" s="16">
        <f>E25-E26</f>
        <v>0</v>
      </c>
      <c r="F24" s="16">
        <f>F25-F26</f>
        <v>0</v>
      </c>
      <c r="G24" s="17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</c>
    </row>
    <row r="25" spans="1:7" ht="30">
      <c r="A25" s="31" t="s">
        <v>74</v>
      </c>
      <c r="B25" s="4" t="s">
        <v>36</v>
      </c>
      <c r="C25" s="5" t="s">
        <v>0</v>
      </c>
      <c r="D25" s="54"/>
      <c r="E25" s="54"/>
      <c r="F25" s="54"/>
      <c r="G25" s="19"/>
    </row>
    <row r="26" spans="1:7" ht="30.75" thickBot="1">
      <c r="A26" s="32" t="s">
        <v>75</v>
      </c>
      <c r="B26" s="22" t="s">
        <v>37</v>
      </c>
      <c r="C26" s="23" t="s">
        <v>0</v>
      </c>
      <c r="D26" s="55"/>
      <c r="E26" s="55"/>
      <c r="F26" s="55"/>
      <c r="G26" s="21"/>
    </row>
    <row r="27" spans="1:7" ht="39.75" customHeight="1">
      <c r="A27" s="30" t="s">
        <v>76</v>
      </c>
      <c r="B27" s="10" t="s">
        <v>116</v>
      </c>
      <c r="C27" s="11" t="s">
        <v>0</v>
      </c>
      <c r="D27" s="16">
        <f>D28-D29</f>
        <v>0</v>
      </c>
      <c r="E27" s="16">
        <f>E28-E29</f>
        <v>1015</v>
      </c>
      <c r="F27" s="16">
        <f>F28-F29</f>
        <v>0</v>
      </c>
      <c r="G27" s="17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</c>
    </row>
    <row r="28" spans="1:7" ht="30">
      <c r="A28" s="31" t="s">
        <v>77</v>
      </c>
      <c r="B28" s="4" t="s">
        <v>38</v>
      </c>
      <c r="C28" s="5" t="s">
        <v>0</v>
      </c>
      <c r="D28" s="54"/>
      <c r="E28" s="54">
        <v>1015</v>
      </c>
      <c r="F28" s="54"/>
      <c r="G28" s="19"/>
    </row>
    <row r="29" spans="1:7" ht="30.75" thickBot="1">
      <c r="A29" s="32" t="s">
        <v>78</v>
      </c>
      <c r="B29" s="22" t="s">
        <v>39</v>
      </c>
      <c r="C29" s="23" t="s">
        <v>0</v>
      </c>
      <c r="D29" s="55"/>
      <c r="E29" s="55"/>
      <c r="F29" s="55"/>
      <c r="G29" s="21"/>
    </row>
    <row r="30" spans="1:7" ht="58.5" customHeight="1">
      <c r="A30" s="30" t="s">
        <v>79</v>
      </c>
      <c r="B30" s="10" t="s">
        <v>16</v>
      </c>
      <c r="C30" s="11" t="s">
        <v>0</v>
      </c>
      <c r="D30" s="56"/>
      <c r="E30" s="56"/>
      <c r="F30" s="56"/>
      <c r="G30" s="17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</c>
    </row>
    <row r="31" spans="1:7" ht="15">
      <c r="A31" s="31" t="s">
        <v>80</v>
      </c>
      <c r="B31" s="3" t="s">
        <v>15</v>
      </c>
      <c r="C31" s="6" t="s">
        <v>0</v>
      </c>
      <c r="D31" s="54"/>
      <c r="E31" s="54"/>
      <c r="F31" s="54"/>
      <c r="G31" s="19"/>
    </row>
    <row r="32" spans="1:7" ht="15.75" thickBot="1">
      <c r="A32" s="60" t="s">
        <v>81</v>
      </c>
      <c r="B32" s="61" t="s">
        <v>9</v>
      </c>
      <c r="C32" s="62" t="s">
        <v>0</v>
      </c>
      <c r="D32" s="63">
        <v>-1135</v>
      </c>
      <c r="E32" s="63">
        <v>-7126</v>
      </c>
      <c r="F32" s="63">
        <v>435.6</v>
      </c>
      <c r="G32" s="64"/>
    </row>
    <row r="33" spans="1:7" ht="55.5" customHeight="1">
      <c r="A33" s="30" t="s">
        <v>82</v>
      </c>
      <c r="B33" s="10" t="s">
        <v>14</v>
      </c>
      <c r="C33" s="11" t="s">
        <v>0</v>
      </c>
      <c r="D33" s="56">
        <v>19500</v>
      </c>
      <c r="E33" s="56">
        <f>E35+E36</f>
        <v>30615</v>
      </c>
      <c r="F33" s="56">
        <v>29805</v>
      </c>
      <c r="G33" s="17">
        <f>IF(OR(D33&lt;(D35+D36+D37),E33&lt;(E35+E36+E37),F33&lt;(F35+F36+F37)),"ОШИБКА: строка 1.23 не может быть меньше суммы строк 1.24-1.26","")</f>
      </c>
    </row>
    <row r="34" spans="1:7" ht="43.5" customHeight="1">
      <c r="A34" s="31"/>
      <c r="B34" s="4" t="s">
        <v>24</v>
      </c>
      <c r="C34" s="6"/>
      <c r="D34" s="54"/>
      <c r="E34" s="54"/>
      <c r="F34" s="54"/>
      <c r="G34" s="18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</c>
    </row>
    <row r="35" spans="1:7" ht="44.25" customHeight="1">
      <c r="A35" s="31" t="s">
        <v>83</v>
      </c>
      <c r="B35" s="4" t="s">
        <v>40</v>
      </c>
      <c r="C35" s="5" t="s">
        <v>0</v>
      </c>
      <c r="D35" s="54"/>
      <c r="E35" s="54">
        <v>1015</v>
      </c>
      <c r="F35" s="54">
        <v>1015</v>
      </c>
      <c r="G35" s="18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</c>
    </row>
    <row r="36" spans="1:7" ht="43.5" customHeight="1">
      <c r="A36" s="31" t="s">
        <v>84</v>
      </c>
      <c r="B36" s="4" t="s">
        <v>41</v>
      </c>
      <c r="C36" s="5" t="s">
        <v>0</v>
      </c>
      <c r="D36" s="54">
        <v>19500</v>
      </c>
      <c r="E36" s="54">
        <v>29600</v>
      </c>
      <c r="F36" s="54">
        <v>28790</v>
      </c>
      <c r="G36" s="18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</c>
    </row>
    <row r="37" spans="1:7" ht="43.5" customHeight="1" thickBot="1">
      <c r="A37" s="32" t="s">
        <v>85</v>
      </c>
      <c r="B37" s="22" t="s">
        <v>117</v>
      </c>
      <c r="C37" s="23" t="s">
        <v>0</v>
      </c>
      <c r="D37" s="55"/>
      <c r="E37" s="55"/>
      <c r="F37" s="55"/>
      <c r="G37" s="24">
        <f>IF(((D37-TRUNC(D37,1))+(E37-TRUNC(E37,1))+(F37-TRUNC(F37,1)))&gt;0,"ОШИБКА: в строке 1.26 точность должна быть - один знак после запятой","")</f>
      </c>
    </row>
    <row r="38" spans="1:7" ht="32.25" customHeight="1">
      <c r="A38" s="65" t="s">
        <v>86</v>
      </c>
      <c r="B38" s="66" t="s">
        <v>25</v>
      </c>
      <c r="C38" s="67" t="s">
        <v>17</v>
      </c>
      <c r="D38" s="68" t="s">
        <v>240</v>
      </c>
      <c r="E38" s="68" t="s">
        <v>241</v>
      </c>
      <c r="F38" s="68"/>
      <c r="G38" s="69"/>
    </row>
    <row r="39" spans="1:7" ht="30">
      <c r="A39" s="44" t="s">
        <v>87</v>
      </c>
      <c r="B39" s="25" t="s">
        <v>43</v>
      </c>
      <c r="C39" s="6" t="s">
        <v>44</v>
      </c>
      <c r="D39" s="57">
        <v>2</v>
      </c>
      <c r="E39" s="57">
        <v>1</v>
      </c>
      <c r="F39" s="57"/>
      <c r="G39" s="33">
        <f>IF(((D39-TRUNC(D39,0))+(E39-TRUNC(E39,0))+(F39-TRUNC(F39,0)))&gt;0,"ОШИБКА: в строке 1.28 не может быть нецелых чисел","")</f>
      </c>
    </row>
    <row r="40" spans="1:7" ht="60">
      <c r="A40" s="44" t="s">
        <v>88</v>
      </c>
      <c r="B40" s="25" t="s">
        <v>45</v>
      </c>
      <c r="C40" s="6" t="s">
        <v>17</v>
      </c>
      <c r="D40" s="54">
        <v>0</v>
      </c>
      <c r="E40" s="54">
        <v>0</v>
      </c>
      <c r="F40" s="54"/>
      <c r="G40" s="33">
        <f>IF(OR(D40&gt;100,E40&gt;100,F40&gt;100),"ОШИБКА: значение не может быть больше 100","")</f>
      </c>
    </row>
    <row r="41" spans="1:7" ht="60.75" customHeight="1">
      <c r="A41" s="44" t="s">
        <v>89</v>
      </c>
      <c r="B41" s="35" t="s">
        <v>46</v>
      </c>
      <c r="C41" s="6" t="s">
        <v>17</v>
      </c>
      <c r="D41" s="54">
        <v>100</v>
      </c>
      <c r="E41" s="54">
        <v>96.7</v>
      </c>
      <c r="F41" s="54">
        <v>96.6</v>
      </c>
      <c r="G41" s="18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</c>
    </row>
    <row r="42" spans="1:7" ht="60">
      <c r="A42" s="44" t="s">
        <v>118</v>
      </c>
      <c r="B42" s="35" t="s">
        <v>195</v>
      </c>
      <c r="C42" s="6" t="s">
        <v>17</v>
      </c>
      <c r="D42" s="54"/>
      <c r="E42" s="54">
        <v>3.3</v>
      </c>
      <c r="F42" s="54">
        <v>3.4</v>
      </c>
      <c r="G42" s="18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</c>
    </row>
  </sheetData>
  <sheetProtection/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B10">
      <selection activeCell="D24" sqref="D24:F35"/>
    </sheetView>
  </sheetViews>
  <sheetFormatPr defaultColWidth="9.140625" defaultRowHeight="15"/>
  <cols>
    <col min="1" max="1" width="9.00390625" style="117" customWidth="1"/>
    <col min="2" max="2" width="99.140625" style="87" customWidth="1"/>
    <col min="3" max="3" width="11.57421875" style="112" customWidth="1"/>
    <col min="4" max="4" width="17.00390625" style="87" customWidth="1"/>
    <col min="5" max="5" width="15.7109375" style="87" customWidth="1"/>
    <col min="6" max="6" width="16.140625" style="87" customWidth="1"/>
    <col min="7" max="16384" width="9.140625" style="87" customWidth="1"/>
  </cols>
  <sheetData>
    <row r="1" spans="1:6" ht="18.75">
      <c r="A1" s="155" t="s">
        <v>134</v>
      </c>
      <c r="B1" s="155"/>
      <c r="C1" s="155"/>
      <c r="D1" s="155"/>
      <c r="E1" s="155"/>
      <c r="F1" s="155"/>
    </row>
    <row r="2" spans="1:6" ht="18.75">
      <c r="A2" s="155" t="s">
        <v>135</v>
      </c>
      <c r="B2" s="155"/>
      <c r="C2" s="155"/>
      <c r="D2" s="155"/>
      <c r="E2" s="155"/>
      <c r="F2" s="155"/>
    </row>
    <row r="3" spans="1:6" ht="15" customHeight="1">
      <c r="A3" s="156" t="s">
        <v>136</v>
      </c>
      <c r="B3" s="156"/>
      <c r="C3" s="156"/>
      <c r="D3" s="156"/>
      <c r="E3" s="156"/>
      <c r="F3" s="156"/>
    </row>
    <row r="4" spans="1:6" ht="38.25" customHeight="1">
      <c r="A4" s="157" t="s">
        <v>28</v>
      </c>
      <c r="B4" s="158" t="s">
        <v>137</v>
      </c>
      <c r="C4" s="159" t="s">
        <v>138</v>
      </c>
      <c r="D4" s="161" t="s">
        <v>139</v>
      </c>
      <c r="E4" s="162"/>
      <c r="F4" s="163" t="s">
        <v>140</v>
      </c>
    </row>
    <row r="5" spans="1:6" s="141" customFormat="1" ht="33.75" customHeight="1">
      <c r="A5" s="157"/>
      <c r="B5" s="158"/>
      <c r="C5" s="160"/>
      <c r="D5" s="88" t="s">
        <v>141</v>
      </c>
      <c r="E5" s="88" t="s">
        <v>31</v>
      </c>
      <c r="F5" s="164"/>
    </row>
    <row r="6" spans="1:6" s="141" customFormat="1" ht="21.75" customHeight="1">
      <c r="A6" s="89" t="s">
        <v>142</v>
      </c>
      <c r="B6" s="90" t="s">
        <v>143</v>
      </c>
      <c r="C6" s="91"/>
      <c r="D6" s="92"/>
      <c r="E6" s="92"/>
      <c r="F6" s="93"/>
    </row>
    <row r="7" spans="1:6" ht="18.75">
      <c r="A7" s="94" t="s">
        <v>144</v>
      </c>
      <c r="B7" s="95" t="s">
        <v>214</v>
      </c>
      <c r="C7" s="96" t="s">
        <v>0</v>
      </c>
      <c r="D7" s="146">
        <f>D8+D20+D25</f>
        <v>266231.79000000004</v>
      </c>
      <c r="E7" s="146">
        <f>E8+E20+E25</f>
        <v>227408.6</v>
      </c>
      <c r="F7" s="146">
        <f>F8+F20+F25</f>
        <v>173886.7</v>
      </c>
    </row>
    <row r="8" spans="1:6" ht="18.75">
      <c r="A8" s="94" t="s">
        <v>145</v>
      </c>
      <c r="B8" s="95" t="s">
        <v>146</v>
      </c>
      <c r="C8" s="96" t="s">
        <v>0</v>
      </c>
      <c r="D8" s="143">
        <v>136437.7</v>
      </c>
      <c r="E8" s="143">
        <v>138585.7</v>
      </c>
      <c r="F8" s="143">
        <v>141642.2</v>
      </c>
    </row>
    <row r="9" spans="1:6" ht="13.5" customHeight="1">
      <c r="A9" s="94"/>
      <c r="B9" s="97" t="s">
        <v>24</v>
      </c>
      <c r="C9" s="96"/>
      <c r="D9" s="143"/>
      <c r="E9" s="143"/>
      <c r="F9" s="143"/>
    </row>
    <row r="10" spans="1:6" ht="21.75" customHeight="1">
      <c r="A10" s="98" t="s">
        <v>147</v>
      </c>
      <c r="B10" s="99" t="s">
        <v>215</v>
      </c>
      <c r="C10" s="100" t="s">
        <v>0</v>
      </c>
      <c r="D10" s="143">
        <v>89954.7</v>
      </c>
      <c r="E10" s="143">
        <v>85492.1</v>
      </c>
      <c r="F10" s="143">
        <v>87008</v>
      </c>
    </row>
    <row r="11" spans="1:6" ht="17.25" customHeight="1">
      <c r="A11" s="94"/>
      <c r="B11" s="103" t="s">
        <v>216</v>
      </c>
      <c r="C11" s="104" t="s">
        <v>0</v>
      </c>
      <c r="D11" s="143"/>
      <c r="E11" s="143"/>
      <c r="F11" s="143"/>
    </row>
    <row r="12" spans="1:6" ht="18.75">
      <c r="A12" s="98" t="s">
        <v>149</v>
      </c>
      <c r="B12" s="99" t="s">
        <v>148</v>
      </c>
      <c r="C12" s="100" t="s">
        <v>0</v>
      </c>
      <c r="D12" s="144"/>
      <c r="E12" s="144"/>
      <c r="F12" s="143"/>
    </row>
    <row r="13" spans="1:6" ht="18.75">
      <c r="A13" s="98" t="s">
        <v>151</v>
      </c>
      <c r="B13" s="99" t="s">
        <v>150</v>
      </c>
      <c r="C13" s="100" t="s">
        <v>0</v>
      </c>
      <c r="D13" s="144"/>
      <c r="E13" s="144"/>
      <c r="F13" s="143"/>
    </row>
    <row r="14" spans="1:6" ht="18.75">
      <c r="A14" s="98" t="s">
        <v>153</v>
      </c>
      <c r="B14" s="99" t="s">
        <v>152</v>
      </c>
      <c r="C14" s="100" t="s">
        <v>0</v>
      </c>
      <c r="D14" s="144">
        <v>8057</v>
      </c>
      <c r="E14" s="144">
        <v>14350.2</v>
      </c>
      <c r="F14" s="143">
        <v>16000</v>
      </c>
    </row>
    <row r="15" spans="1:6" ht="18.75">
      <c r="A15" s="98" t="s">
        <v>217</v>
      </c>
      <c r="B15" s="99" t="s">
        <v>154</v>
      </c>
      <c r="C15" s="100" t="s">
        <v>0</v>
      </c>
      <c r="D15" s="144">
        <v>30740.3</v>
      </c>
      <c r="E15" s="144">
        <v>32595.3</v>
      </c>
      <c r="F15" s="143">
        <v>32354</v>
      </c>
    </row>
    <row r="16" spans="1:6" ht="37.5">
      <c r="A16" s="94" t="s">
        <v>155</v>
      </c>
      <c r="B16" s="95" t="s">
        <v>218</v>
      </c>
      <c r="C16" s="96" t="s">
        <v>219</v>
      </c>
      <c r="D16" s="144"/>
      <c r="E16" s="144"/>
      <c r="F16" s="143"/>
    </row>
    <row r="17" spans="1:6" ht="18.75">
      <c r="A17" s="94"/>
      <c r="B17" s="102" t="s">
        <v>220</v>
      </c>
      <c r="C17" s="100" t="s">
        <v>0</v>
      </c>
      <c r="D17" s="144"/>
      <c r="E17" s="144"/>
      <c r="F17" s="143"/>
    </row>
    <row r="18" spans="1:6" ht="37.5">
      <c r="A18" s="94" t="s">
        <v>160</v>
      </c>
      <c r="B18" s="95" t="s">
        <v>221</v>
      </c>
      <c r="C18" s="96" t="s">
        <v>222</v>
      </c>
      <c r="D18" s="144"/>
      <c r="E18" s="144"/>
      <c r="F18" s="143"/>
    </row>
    <row r="19" spans="1:6" ht="37.5">
      <c r="A19" s="94" t="s">
        <v>165</v>
      </c>
      <c r="B19" s="95" t="s">
        <v>223</v>
      </c>
      <c r="C19" s="96" t="s">
        <v>0</v>
      </c>
      <c r="D19" s="144"/>
      <c r="E19" s="144"/>
      <c r="F19" s="143"/>
    </row>
    <row r="20" spans="1:6" ht="18.75">
      <c r="A20" s="94" t="s">
        <v>168</v>
      </c>
      <c r="B20" s="95" t="s">
        <v>156</v>
      </c>
      <c r="C20" s="96" t="s">
        <v>0</v>
      </c>
      <c r="D20" s="143">
        <v>18719.6</v>
      </c>
      <c r="E20" s="143">
        <v>24665.12</v>
      </c>
      <c r="F20" s="143">
        <v>24470.5</v>
      </c>
    </row>
    <row r="21" spans="1:6" ht="12.75" customHeight="1">
      <c r="A21" s="94"/>
      <c r="B21" s="101" t="s">
        <v>24</v>
      </c>
      <c r="C21" s="96"/>
      <c r="D21" s="143"/>
      <c r="E21" s="143"/>
      <c r="F21" s="143"/>
    </row>
    <row r="22" spans="1:6" ht="37.5" customHeight="1">
      <c r="A22" s="98" t="s">
        <v>224</v>
      </c>
      <c r="B22" s="102" t="s">
        <v>157</v>
      </c>
      <c r="C22" s="100" t="s">
        <v>0</v>
      </c>
      <c r="D22" s="144">
        <v>11691.5</v>
      </c>
      <c r="E22" s="144">
        <v>13487.98</v>
      </c>
      <c r="F22" s="143">
        <v>18607.9</v>
      </c>
    </row>
    <row r="23" spans="1:6" ht="49.5">
      <c r="A23" s="94"/>
      <c r="B23" s="103" t="s">
        <v>158</v>
      </c>
      <c r="C23" s="104" t="s">
        <v>0</v>
      </c>
      <c r="D23" s="144">
        <f>7451.7+511.7</f>
        <v>7963.4</v>
      </c>
      <c r="E23" s="144">
        <f>9831.48+312.91</f>
        <v>10144.39</v>
      </c>
      <c r="F23" s="143">
        <f>13416.4+358</f>
        <v>13774.4</v>
      </c>
    </row>
    <row r="24" spans="1:6" ht="21" customHeight="1">
      <c r="A24" s="98" t="s">
        <v>225</v>
      </c>
      <c r="B24" s="102" t="s">
        <v>159</v>
      </c>
      <c r="C24" s="100" t="s">
        <v>0</v>
      </c>
      <c r="D24" s="147">
        <v>5684.4</v>
      </c>
      <c r="E24" s="147">
        <v>7852.95</v>
      </c>
      <c r="F24" s="146">
        <v>4255.2</v>
      </c>
    </row>
    <row r="25" spans="1:6" ht="37.5">
      <c r="A25" s="94" t="s">
        <v>170</v>
      </c>
      <c r="B25" s="105" t="s">
        <v>226</v>
      </c>
      <c r="C25" s="96" t="s">
        <v>0</v>
      </c>
      <c r="D25" s="146">
        <f>D27+D33+D34+D35</f>
        <v>111074.49</v>
      </c>
      <c r="E25" s="146">
        <f>E27+E33+E34+E35</f>
        <v>64157.78</v>
      </c>
      <c r="F25" s="146">
        <f>F27+F33+F34+F35</f>
        <v>7774</v>
      </c>
    </row>
    <row r="26" spans="1:6" ht="14.25" customHeight="1">
      <c r="A26" s="94"/>
      <c r="B26" s="106" t="s">
        <v>18</v>
      </c>
      <c r="C26" s="96"/>
      <c r="D26" s="146"/>
      <c r="E26" s="146"/>
      <c r="F26" s="146"/>
    </row>
    <row r="27" spans="1:6" ht="15.75" customHeight="1">
      <c r="A27" s="107" t="s">
        <v>227</v>
      </c>
      <c r="B27" s="95" t="s">
        <v>161</v>
      </c>
      <c r="C27" s="96" t="s">
        <v>0</v>
      </c>
      <c r="D27" s="146">
        <f>D31+D32+D30+D29</f>
        <v>111099.71</v>
      </c>
      <c r="E27" s="146">
        <f>E31+E32+E30+E29</f>
        <v>64628.92</v>
      </c>
      <c r="F27" s="146">
        <f>F31+F32+F30+F29</f>
        <v>7774</v>
      </c>
    </row>
    <row r="28" spans="1:6" ht="15.75" customHeight="1">
      <c r="A28" s="98"/>
      <c r="B28" s="101" t="s">
        <v>24</v>
      </c>
      <c r="C28" s="96"/>
      <c r="D28" s="146"/>
      <c r="E28" s="146"/>
      <c r="F28" s="146"/>
    </row>
    <row r="29" spans="1:6" ht="15.75" customHeight="1">
      <c r="A29" s="98"/>
      <c r="B29" s="99" t="s">
        <v>228</v>
      </c>
      <c r="C29" s="100" t="s">
        <v>0</v>
      </c>
      <c r="D29" s="146"/>
      <c r="E29" s="146"/>
      <c r="F29" s="146"/>
    </row>
    <row r="30" spans="1:6" ht="18" customHeight="1">
      <c r="A30" s="98"/>
      <c r="B30" s="99" t="s">
        <v>229</v>
      </c>
      <c r="C30" s="100" t="s">
        <v>0</v>
      </c>
      <c r="D30" s="146"/>
      <c r="E30" s="146"/>
      <c r="F30" s="146"/>
    </row>
    <row r="31" spans="1:6" ht="18.75">
      <c r="A31" s="108"/>
      <c r="B31" s="99" t="s">
        <v>230</v>
      </c>
      <c r="C31" s="100" t="s">
        <v>0</v>
      </c>
      <c r="D31" s="147">
        <v>111098.71</v>
      </c>
      <c r="E31" s="147">
        <f>64627.92</f>
        <v>64627.92</v>
      </c>
      <c r="F31" s="146">
        <f>1651+6122</f>
        <v>7773</v>
      </c>
    </row>
    <row r="32" spans="1:6" ht="18.75" customHeight="1">
      <c r="A32" s="108"/>
      <c r="B32" s="99" t="s">
        <v>162</v>
      </c>
      <c r="C32" s="100" t="s">
        <v>0</v>
      </c>
      <c r="D32" s="147">
        <v>1</v>
      </c>
      <c r="E32" s="147">
        <v>1</v>
      </c>
      <c r="F32" s="146">
        <v>1</v>
      </c>
    </row>
    <row r="33" spans="1:6" ht="18.75" customHeight="1">
      <c r="A33" s="107" t="s">
        <v>231</v>
      </c>
      <c r="B33" s="95" t="s">
        <v>163</v>
      </c>
      <c r="C33" s="96" t="s">
        <v>0</v>
      </c>
      <c r="D33" s="147">
        <v>11</v>
      </c>
      <c r="E33" s="147">
        <v>95.46</v>
      </c>
      <c r="F33" s="146"/>
    </row>
    <row r="34" spans="1:6" ht="56.25">
      <c r="A34" s="107" t="s">
        <v>232</v>
      </c>
      <c r="B34" s="95" t="s">
        <v>242</v>
      </c>
      <c r="C34" s="96" t="s">
        <v>0</v>
      </c>
      <c r="D34" s="147">
        <v>229.13</v>
      </c>
      <c r="E34" s="147">
        <v>0.24</v>
      </c>
      <c r="F34" s="146"/>
    </row>
    <row r="35" spans="1:6" ht="18.75" customHeight="1">
      <c r="A35" s="107" t="s">
        <v>233</v>
      </c>
      <c r="B35" s="95" t="s">
        <v>164</v>
      </c>
      <c r="C35" s="96" t="s">
        <v>0</v>
      </c>
      <c r="D35" s="147">
        <v>-265.35</v>
      </c>
      <c r="E35" s="147">
        <v>-566.84</v>
      </c>
      <c r="F35" s="146"/>
    </row>
    <row r="36" spans="1:6" ht="39" customHeight="1">
      <c r="A36" s="94" t="s">
        <v>172</v>
      </c>
      <c r="B36" s="109" t="s">
        <v>166</v>
      </c>
      <c r="C36" s="96" t="s">
        <v>0</v>
      </c>
      <c r="D36" s="142"/>
      <c r="E36" s="142"/>
      <c r="F36" s="142"/>
    </row>
    <row r="37" spans="1:6" ht="18.75">
      <c r="A37" s="98"/>
      <c r="B37" s="99" t="s">
        <v>167</v>
      </c>
      <c r="C37" s="100" t="s">
        <v>0</v>
      </c>
      <c r="D37" s="142"/>
      <c r="E37" s="142"/>
      <c r="F37" s="142"/>
    </row>
    <row r="38" spans="1:6" ht="37.5">
      <c r="A38" s="94" t="s">
        <v>175</v>
      </c>
      <c r="B38" s="109" t="s">
        <v>169</v>
      </c>
      <c r="C38" s="96" t="s">
        <v>0</v>
      </c>
      <c r="D38" s="142"/>
      <c r="E38" s="142"/>
      <c r="F38" s="142"/>
    </row>
    <row r="39" spans="1:6" ht="39.75" customHeight="1">
      <c r="A39" s="94" t="s">
        <v>177</v>
      </c>
      <c r="B39" s="109" t="s">
        <v>171</v>
      </c>
      <c r="C39" s="96" t="s">
        <v>0</v>
      </c>
      <c r="D39" s="142"/>
      <c r="E39" s="142"/>
      <c r="F39" s="142"/>
    </row>
    <row r="40" spans="1:6" ht="56.25">
      <c r="A40" s="94" t="s">
        <v>179</v>
      </c>
      <c r="B40" s="109" t="s">
        <v>173</v>
      </c>
      <c r="C40" s="96" t="s">
        <v>0</v>
      </c>
      <c r="D40" s="142"/>
      <c r="E40" s="142"/>
      <c r="F40" s="142"/>
    </row>
    <row r="41" spans="1:6" ht="18.75">
      <c r="A41" s="98"/>
      <c r="B41" s="99" t="s">
        <v>174</v>
      </c>
      <c r="C41" s="100" t="s">
        <v>0</v>
      </c>
      <c r="D41" s="142"/>
      <c r="E41" s="142"/>
      <c r="F41" s="142"/>
    </row>
    <row r="42" spans="1:6" ht="37.5">
      <c r="A42" s="94" t="s">
        <v>182</v>
      </c>
      <c r="B42" s="95" t="s">
        <v>176</v>
      </c>
      <c r="C42" s="96" t="s">
        <v>0</v>
      </c>
      <c r="D42" s="142"/>
      <c r="E42" s="142"/>
      <c r="F42" s="142"/>
    </row>
    <row r="43" spans="1:6" ht="36.75" customHeight="1">
      <c r="A43" s="94" t="s">
        <v>184</v>
      </c>
      <c r="B43" s="95" t="s">
        <v>178</v>
      </c>
      <c r="C43" s="96" t="s">
        <v>0</v>
      </c>
      <c r="D43" s="142"/>
      <c r="E43" s="142"/>
      <c r="F43" s="142"/>
    </row>
    <row r="44" spans="1:6" ht="37.5">
      <c r="A44" s="94" t="s">
        <v>188</v>
      </c>
      <c r="B44" s="95" t="s">
        <v>180</v>
      </c>
      <c r="C44" s="96" t="s">
        <v>181</v>
      </c>
      <c r="D44" s="142"/>
      <c r="E44" s="142"/>
      <c r="F44" s="142"/>
    </row>
    <row r="45" spans="1:6" ht="37.5">
      <c r="A45" s="94" t="s">
        <v>234</v>
      </c>
      <c r="B45" s="95" t="s">
        <v>183</v>
      </c>
      <c r="C45" s="96" t="s">
        <v>181</v>
      </c>
      <c r="D45" s="142"/>
      <c r="E45" s="142"/>
      <c r="F45" s="142"/>
    </row>
    <row r="46" spans="1:6" ht="37.5">
      <c r="A46" s="94" t="s">
        <v>235</v>
      </c>
      <c r="B46" s="95" t="s">
        <v>185</v>
      </c>
      <c r="C46" s="96" t="s">
        <v>0</v>
      </c>
      <c r="D46" s="142">
        <f>D47+D48</f>
        <v>0</v>
      </c>
      <c r="E46" s="142">
        <f>E47+E48</f>
        <v>0</v>
      </c>
      <c r="F46" s="142">
        <f>F47+F48</f>
        <v>0</v>
      </c>
    </row>
    <row r="47" spans="1:6" s="110" customFormat="1" ht="18.75">
      <c r="A47" s="98" t="s">
        <v>236</v>
      </c>
      <c r="B47" s="99" t="s">
        <v>186</v>
      </c>
      <c r="C47" s="100" t="s">
        <v>0</v>
      </c>
      <c r="D47" s="145"/>
      <c r="E47" s="145"/>
      <c r="F47" s="145"/>
    </row>
    <row r="48" spans="1:6" s="110" customFormat="1" ht="18.75">
      <c r="A48" s="98" t="s">
        <v>237</v>
      </c>
      <c r="B48" s="99" t="s">
        <v>187</v>
      </c>
      <c r="C48" s="100" t="s">
        <v>0</v>
      </c>
      <c r="D48" s="145"/>
      <c r="E48" s="145"/>
      <c r="F48" s="145"/>
    </row>
    <row r="49" spans="1:6" s="110" customFormat="1" ht="18.75">
      <c r="A49" s="94" t="s">
        <v>238</v>
      </c>
      <c r="B49" s="95" t="s">
        <v>189</v>
      </c>
      <c r="C49" s="96" t="s">
        <v>190</v>
      </c>
      <c r="D49" s="145"/>
      <c r="E49" s="145"/>
      <c r="F49" s="145"/>
    </row>
    <row r="50" ht="18.75">
      <c r="A50" s="111"/>
    </row>
    <row r="51" ht="18.75">
      <c r="A51" s="111"/>
    </row>
    <row r="52" ht="18.75">
      <c r="A52" s="111"/>
    </row>
    <row r="53" ht="18.75">
      <c r="A53" s="111"/>
    </row>
    <row r="54" ht="18.75">
      <c r="A54" s="111"/>
    </row>
    <row r="55" ht="18.75">
      <c r="A55" s="111"/>
    </row>
    <row r="56" spans="1:4" ht="18.75">
      <c r="A56" s="113"/>
      <c r="B56" s="114"/>
      <c r="C56" s="115"/>
      <c r="D56" s="114"/>
    </row>
    <row r="57" spans="1:2" ht="18.75">
      <c r="A57" s="116"/>
      <c r="B57" s="114"/>
    </row>
  </sheetData>
  <sheetProtection/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left="0.26" right="0.15748031496062992" top="0.35" bottom="0.15748031496062992" header="0.15748031496062992" footer="0.1574803149606299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421875" style="0" customWidth="1"/>
    <col min="2" max="2" width="45.8515625" style="0" customWidth="1"/>
    <col min="3" max="3" width="10.421875" style="0" customWidth="1"/>
    <col min="4" max="4" width="14.7109375" style="0" customWidth="1"/>
    <col min="5" max="6" width="14.140625" style="0" customWidth="1"/>
    <col min="7" max="7" width="14.00390625" style="0" customWidth="1"/>
    <col min="8" max="8" width="14.140625" style="0" customWidth="1"/>
    <col min="9" max="9" width="14.00390625" style="0" customWidth="1"/>
    <col min="10" max="10" width="36.28125" style="0" customWidth="1"/>
    <col min="11" max="11" width="25.57421875" style="0" customWidth="1"/>
  </cols>
  <sheetData>
    <row r="1" spans="2:10" ht="18.75">
      <c r="B1" s="171" t="s">
        <v>90</v>
      </c>
      <c r="C1" s="171"/>
      <c r="D1" s="171"/>
      <c r="E1" s="171"/>
      <c r="F1" s="171"/>
      <c r="G1" s="171"/>
      <c r="H1" s="171"/>
      <c r="I1" s="171"/>
      <c r="J1" s="171"/>
    </row>
    <row r="2" spans="1:10" ht="15" customHeight="1">
      <c r="A2" s="148" t="s">
        <v>28</v>
      </c>
      <c r="B2" s="148" t="s">
        <v>1</v>
      </c>
      <c r="C2" s="148" t="s">
        <v>2</v>
      </c>
      <c r="D2" s="172" t="s">
        <v>12</v>
      </c>
      <c r="E2" s="173"/>
      <c r="F2" s="173"/>
      <c r="G2" s="174"/>
      <c r="H2" s="148" t="s">
        <v>42</v>
      </c>
      <c r="I2" s="148"/>
      <c r="J2" s="148" t="s">
        <v>32</v>
      </c>
    </row>
    <row r="3" spans="1:10" ht="15">
      <c r="A3" s="148"/>
      <c r="B3" s="148"/>
      <c r="C3" s="148"/>
      <c r="D3" s="172" t="s">
        <v>47</v>
      </c>
      <c r="E3" s="174"/>
      <c r="F3" s="172" t="s">
        <v>48</v>
      </c>
      <c r="G3" s="174"/>
      <c r="H3" s="148"/>
      <c r="I3" s="148"/>
      <c r="J3" s="148"/>
    </row>
    <row r="4" spans="1:10" ht="45.75" thickBot="1">
      <c r="A4" s="149"/>
      <c r="B4" s="149"/>
      <c r="C4" s="149"/>
      <c r="D4" s="9" t="s">
        <v>49</v>
      </c>
      <c r="E4" s="9" t="s">
        <v>21</v>
      </c>
      <c r="F4" s="9" t="s">
        <v>49</v>
      </c>
      <c r="G4" s="9" t="s">
        <v>21</v>
      </c>
      <c r="H4" s="9" t="s">
        <v>49</v>
      </c>
      <c r="I4" s="9" t="s">
        <v>21</v>
      </c>
      <c r="J4" s="149"/>
    </row>
    <row r="5" spans="1:10" ht="48.75" customHeight="1">
      <c r="A5" s="40"/>
      <c r="B5" s="41" t="s">
        <v>50</v>
      </c>
      <c r="C5" s="42"/>
      <c r="D5" s="43" t="s">
        <v>53</v>
      </c>
      <c r="E5" s="43" t="s">
        <v>53</v>
      </c>
      <c r="F5" s="43" t="s">
        <v>53</v>
      </c>
      <c r="G5" s="43" t="s">
        <v>53</v>
      </c>
      <c r="H5" s="43" t="s">
        <v>53</v>
      </c>
      <c r="I5" s="43" t="s">
        <v>53</v>
      </c>
      <c r="J5" s="17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</c>
    </row>
    <row r="6" spans="1:10" ht="15">
      <c r="A6" s="44" t="s">
        <v>91</v>
      </c>
      <c r="B6" s="25" t="s">
        <v>51</v>
      </c>
      <c r="C6" s="26" t="s">
        <v>0</v>
      </c>
      <c r="D6" s="58">
        <v>2799.4</v>
      </c>
      <c r="E6" s="58"/>
      <c r="F6" s="58">
        <v>3541.7</v>
      </c>
      <c r="G6" s="58"/>
      <c r="H6" s="58">
        <v>3000</v>
      </c>
      <c r="I6" s="58"/>
      <c r="J6" s="18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</c>
    </row>
    <row r="7" spans="1:10" ht="30">
      <c r="A7" s="44" t="s">
        <v>92</v>
      </c>
      <c r="B7" s="25" t="s">
        <v>55</v>
      </c>
      <c r="C7" s="26" t="s">
        <v>0</v>
      </c>
      <c r="D7" s="58">
        <v>24076.2</v>
      </c>
      <c r="E7" s="58">
        <v>45398.9</v>
      </c>
      <c r="F7" s="58">
        <v>24878.6</v>
      </c>
      <c r="G7" s="58">
        <f>21261.5</f>
        <v>21261.5</v>
      </c>
      <c r="H7" s="58">
        <v>24037.8</v>
      </c>
      <c r="I7" s="58">
        <v>6122</v>
      </c>
      <c r="J7" s="45"/>
    </row>
    <row r="8" spans="1:10" ht="28.5" customHeight="1">
      <c r="A8" s="44" t="s">
        <v>93</v>
      </c>
      <c r="B8" s="25" t="s">
        <v>57</v>
      </c>
      <c r="C8" s="26" t="s">
        <v>0</v>
      </c>
      <c r="D8" s="58">
        <v>17999.2</v>
      </c>
      <c r="E8" s="58">
        <f>45481.8</f>
        <v>45481.8</v>
      </c>
      <c r="F8" s="58">
        <v>15750.7</v>
      </c>
      <c r="G8" s="58">
        <v>19211.8</v>
      </c>
      <c r="H8" s="58">
        <v>11648.2</v>
      </c>
      <c r="I8" s="58"/>
      <c r="J8" s="18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</c>
    </row>
    <row r="9" spans="1:10" ht="15">
      <c r="A9" s="44" t="s">
        <v>94</v>
      </c>
      <c r="B9" s="25" t="s">
        <v>62</v>
      </c>
      <c r="C9" s="26" t="s">
        <v>0</v>
      </c>
      <c r="D9" s="58">
        <v>38780</v>
      </c>
      <c r="E9" s="58">
        <v>29</v>
      </c>
      <c r="F9" s="58">
        <v>51332</v>
      </c>
      <c r="G9" s="58">
        <v>21422.4</v>
      </c>
      <c r="H9" s="58">
        <v>55057</v>
      </c>
      <c r="I9" s="58"/>
      <c r="J9" s="45"/>
    </row>
    <row r="10" spans="1:10" ht="27.75" customHeight="1">
      <c r="A10" s="44" t="s">
        <v>95</v>
      </c>
      <c r="B10" s="25" t="s">
        <v>63</v>
      </c>
      <c r="C10" s="26" t="s">
        <v>0</v>
      </c>
      <c r="D10" s="58"/>
      <c r="E10" s="58"/>
      <c r="F10" s="58"/>
      <c r="G10" s="58"/>
      <c r="H10" s="58"/>
      <c r="I10" s="58"/>
      <c r="J10" s="18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</c>
    </row>
    <row r="11" spans="1:10" ht="30">
      <c r="A11" s="44" t="s">
        <v>96</v>
      </c>
      <c r="B11" s="25" t="s">
        <v>64</v>
      </c>
      <c r="C11" s="26" t="s">
        <v>0</v>
      </c>
      <c r="D11" s="58"/>
      <c r="E11" s="58"/>
      <c r="F11" s="58"/>
      <c r="G11" s="58"/>
      <c r="H11" s="58"/>
      <c r="I11" s="58"/>
      <c r="J11" s="45"/>
    </row>
    <row r="12" spans="1:10" ht="45">
      <c r="A12" s="44" t="s">
        <v>97</v>
      </c>
      <c r="B12" s="35" t="s">
        <v>67</v>
      </c>
      <c r="C12" s="26" t="s">
        <v>0</v>
      </c>
      <c r="D12" s="58"/>
      <c r="E12" s="58"/>
      <c r="F12" s="58"/>
      <c r="G12" s="58"/>
      <c r="H12" s="58"/>
      <c r="I12" s="58"/>
      <c r="J12" s="18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</c>
    </row>
    <row r="13" spans="1:10" ht="30.75" thickBot="1">
      <c r="A13" s="70" t="s">
        <v>98</v>
      </c>
      <c r="B13" s="61" t="s">
        <v>68</v>
      </c>
      <c r="C13" s="71" t="s">
        <v>0</v>
      </c>
      <c r="D13" s="72">
        <v>1709.1</v>
      </c>
      <c r="E13" s="72"/>
      <c r="F13" s="72">
        <v>1570.7</v>
      </c>
      <c r="G13" s="72"/>
      <c r="H13" s="72">
        <v>3000</v>
      </c>
      <c r="I13" s="72"/>
      <c r="J13" s="73"/>
    </row>
    <row r="14" spans="1:10" ht="60">
      <c r="A14" s="40" t="s">
        <v>99</v>
      </c>
      <c r="B14" s="41" t="s">
        <v>102</v>
      </c>
      <c r="C14" s="49" t="s">
        <v>103</v>
      </c>
      <c r="D14" s="59"/>
      <c r="E14" s="50" t="s">
        <v>53</v>
      </c>
      <c r="F14" s="59"/>
      <c r="G14" s="50" t="s">
        <v>53</v>
      </c>
      <c r="H14" s="59"/>
      <c r="I14" s="50" t="s">
        <v>53</v>
      </c>
      <c r="J14" s="51"/>
    </row>
    <row r="15" spans="1:10" ht="60">
      <c r="A15" s="44" t="s">
        <v>100</v>
      </c>
      <c r="B15" s="25" t="s">
        <v>104</v>
      </c>
      <c r="C15" s="26" t="s">
        <v>0</v>
      </c>
      <c r="D15" s="58"/>
      <c r="E15" s="78" t="s">
        <v>53</v>
      </c>
      <c r="F15" s="58"/>
      <c r="G15" s="78" t="s">
        <v>53</v>
      </c>
      <c r="H15" s="58"/>
      <c r="I15" s="78" t="s">
        <v>53</v>
      </c>
      <c r="J15" s="18">
        <f>IF(((D15-TRUNC(D15,1))+(F15-TRUNC(F15,1))+(H15-TRUNC(H15,1)))&gt;0,"ОШИБКА: в строке 3.10 точность должна быть - один знак после запятой","")</f>
      </c>
    </row>
    <row r="16" spans="1:10" ht="44.25" customHeight="1" thickBot="1">
      <c r="A16" s="46" t="s">
        <v>101</v>
      </c>
      <c r="B16" s="34" t="s">
        <v>130</v>
      </c>
      <c r="C16" s="47"/>
      <c r="D16" s="168"/>
      <c r="E16" s="169"/>
      <c r="F16" s="168"/>
      <c r="G16" s="169"/>
      <c r="H16" s="168"/>
      <c r="I16" s="169"/>
      <c r="J16" s="48"/>
    </row>
    <row r="17" spans="1:10" ht="30">
      <c r="A17" s="74" t="s">
        <v>105</v>
      </c>
      <c r="B17" s="75" t="s">
        <v>108</v>
      </c>
      <c r="C17" s="76" t="s">
        <v>0</v>
      </c>
      <c r="D17" s="77">
        <v>0</v>
      </c>
      <c r="E17" s="77">
        <v>0</v>
      </c>
      <c r="F17" s="77">
        <v>11115.9</v>
      </c>
      <c r="G17" s="77">
        <v>0</v>
      </c>
      <c r="H17" s="77">
        <v>1932.4</v>
      </c>
      <c r="I17" s="77"/>
      <c r="J17" s="79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</c>
    </row>
    <row r="18" spans="1:10" ht="60.75" thickBot="1">
      <c r="A18" s="70" t="s">
        <v>106</v>
      </c>
      <c r="B18" s="61" t="s">
        <v>110</v>
      </c>
      <c r="C18" s="71" t="s">
        <v>0</v>
      </c>
      <c r="D18" s="72"/>
      <c r="E18" s="72"/>
      <c r="F18" s="72"/>
      <c r="G18" s="72"/>
      <c r="H18" s="72"/>
      <c r="I18" s="72"/>
      <c r="J18" s="80"/>
    </row>
    <row r="19" spans="1:10" ht="45.75" thickBot="1">
      <c r="A19" s="124" t="s">
        <v>107</v>
      </c>
      <c r="B19" s="125" t="s">
        <v>112</v>
      </c>
      <c r="C19" s="126" t="s">
        <v>0</v>
      </c>
      <c r="D19" s="127">
        <v>46369.6</v>
      </c>
      <c r="E19" s="127">
        <v>63844</v>
      </c>
      <c r="F19" s="127">
        <v>14194.6</v>
      </c>
      <c r="G19" s="127">
        <v>20097.5</v>
      </c>
      <c r="H19" s="127">
        <f>6000+1600</f>
        <v>7600</v>
      </c>
      <c r="I19" s="127"/>
      <c r="J19" s="128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</c>
    </row>
    <row r="20" spans="1:256" s="39" customFormat="1" ht="30">
      <c r="A20" s="40" t="s">
        <v>109</v>
      </c>
      <c r="B20" s="41" t="s">
        <v>113</v>
      </c>
      <c r="C20" s="49" t="s">
        <v>0</v>
      </c>
      <c r="D20" s="131"/>
      <c r="E20" s="132"/>
      <c r="F20" s="133"/>
      <c r="G20" s="131"/>
      <c r="H20" s="132"/>
      <c r="I20" s="133"/>
      <c r="J20" s="134"/>
      <c r="K20" s="37"/>
      <c r="L20" s="38"/>
      <c r="M20" s="36"/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  <c r="Y20" s="36"/>
      <c r="Z20" s="37"/>
      <c r="AA20" s="38"/>
      <c r="AB20" s="36"/>
      <c r="AC20" s="37"/>
      <c r="AD20" s="38"/>
      <c r="AE20" s="36"/>
      <c r="AF20" s="37"/>
      <c r="AG20" s="38"/>
      <c r="AH20" s="36"/>
      <c r="AI20" s="37"/>
      <c r="AJ20" s="38"/>
      <c r="AK20" s="36"/>
      <c r="AL20" s="37"/>
      <c r="AM20" s="38"/>
      <c r="AN20" s="36"/>
      <c r="AO20" s="37"/>
      <c r="AP20" s="38"/>
      <c r="AQ20" s="36"/>
      <c r="AR20" s="37"/>
      <c r="AS20" s="38"/>
      <c r="AT20" s="36"/>
      <c r="AU20" s="37"/>
      <c r="AV20" s="38"/>
      <c r="AW20" s="36"/>
      <c r="AX20" s="37"/>
      <c r="AY20" s="38"/>
      <c r="AZ20" s="36"/>
      <c r="BA20" s="37"/>
      <c r="BB20" s="38"/>
      <c r="BC20" s="36"/>
      <c r="BD20" s="37"/>
      <c r="BE20" s="38"/>
      <c r="BF20" s="36"/>
      <c r="BG20" s="37"/>
      <c r="BH20" s="38"/>
      <c r="BI20" s="36"/>
      <c r="BJ20" s="37"/>
      <c r="BK20" s="38"/>
      <c r="BL20" s="36"/>
      <c r="BM20" s="37"/>
      <c r="BN20" s="38"/>
      <c r="BO20" s="36"/>
      <c r="BP20" s="37"/>
      <c r="BQ20" s="38"/>
      <c r="BR20" s="36"/>
      <c r="BS20" s="37"/>
      <c r="BT20" s="38"/>
      <c r="BU20" s="36"/>
      <c r="BV20" s="37"/>
      <c r="BW20" s="38"/>
      <c r="BX20" s="36"/>
      <c r="BY20" s="37"/>
      <c r="BZ20" s="38"/>
      <c r="CA20" s="36"/>
      <c r="CB20" s="37"/>
      <c r="CC20" s="38"/>
      <c r="CD20" s="36"/>
      <c r="CE20" s="37"/>
      <c r="CF20" s="38"/>
      <c r="CG20" s="36"/>
      <c r="CH20" s="37"/>
      <c r="CI20" s="38"/>
      <c r="CJ20" s="36"/>
      <c r="CK20" s="37"/>
      <c r="CL20" s="38"/>
      <c r="CM20" s="36"/>
      <c r="CN20" s="37"/>
      <c r="CO20" s="38"/>
      <c r="CP20" s="36"/>
      <c r="CQ20" s="37"/>
      <c r="CR20" s="38"/>
      <c r="CS20" s="36"/>
      <c r="CT20" s="37"/>
      <c r="CU20" s="38"/>
      <c r="CV20" s="36"/>
      <c r="CW20" s="37"/>
      <c r="CX20" s="38"/>
      <c r="CY20" s="36"/>
      <c r="CZ20" s="37"/>
      <c r="DA20" s="38"/>
      <c r="DB20" s="36"/>
      <c r="DC20" s="37"/>
      <c r="DD20" s="38"/>
      <c r="DE20" s="36"/>
      <c r="DF20" s="37"/>
      <c r="DG20" s="38"/>
      <c r="DH20" s="36"/>
      <c r="DI20" s="37"/>
      <c r="DJ20" s="38"/>
      <c r="DK20" s="36"/>
      <c r="DL20" s="37"/>
      <c r="DM20" s="38"/>
      <c r="DN20" s="36"/>
      <c r="DO20" s="37"/>
      <c r="DP20" s="38"/>
      <c r="DQ20" s="36"/>
      <c r="DR20" s="37"/>
      <c r="DS20" s="38"/>
      <c r="DT20" s="36"/>
      <c r="DU20" s="37"/>
      <c r="DV20" s="38"/>
      <c r="DW20" s="36"/>
      <c r="DX20" s="37"/>
      <c r="DY20" s="38"/>
      <c r="DZ20" s="36"/>
      <c r="EA20" s="37"/>
      <c r="EB20" s="38"/>
      <c r="EC20" s="36"/>
      <c r="ED20" s="37"/>
      <c r="EE20" s="38"/>
      <c r="EF20" s="36"/>
      <c r="EG20" s="37"/>
      <c r="EH20" s="38"/>
      <c r="EI20" s="36"/>
      <c r="EJ20" s="37"/>
      <c r="EK20" s="38"/>
      <c r="EL20" s="36"/>
      <c r="EM20" s="37"/>
      <c r="EN20" s="38"/>
      <c r="EO20" s="36"/>
      <c r="EP20" s="37"/>
      <c r="EQ20" s="38"/>
      <c r="ER20" s="36"/>
      <c r="ES20" s="37"/>
      <c r="ET20" s="38"/>
      <c r="EU20" s="36"/>
      <c r="EV20" s="37"/>
      <c r="EW20" s="38"/>
      <c r="EX20" s="36"/>
      <c r="EY20" s="37"/>
      <c r="EZ20" s="38"/>
      <c r="FA20" s="36"/>
      <c r="FB20" s="37"/>
      <c r="FC20" s="38"/>
      <c r="FD20" s="36"/>
      <c r="FE20" s="37"/>
      <c r="FF20" s="38"/>
      <c r="FG20" s="36"/>
      <c r="FH20" s="37"/>
      <c r="FI20" s="38"/>
      <c r="FJ20" s="36"/>
      <c r="FK20" s="37"/>
      <c r="FL20" s="38"/>
      <c r="FM20" s="36"/>
      <c r="FN20" s="37"/>
      <c r="FO20" s="38"/>
      <c r="FP20" s="36"/>
      <c r="FQ20" s="37"/>
      <c r="FR20" s="38"/>
      <c r="FS20" s="36"/>
      <c r="FT20" s="37"/>
      <c r="FU20" s="38"/>
      <c r="FV20" s="36"/>
      <c r="FW20" s="37"/>
      <c r="FX20" s="38"/>
      <c r="FY20" s="36"/>
      <c r="FZ20" s="37"/>
      <c r="GA20" s="38"/>
      <c r="GB20" s="36"/>
      <c r="GC20" s="37"/>
      <c r="GD20" s="38"/>
      <c r="GE20" s="36"/>
      <c r="GF20" s="37"/>
      <c r="GG20" s="38"/>
      <c r="GH20" s="36"/>
      <c r="GI20" s="37"/>
      <c r="GJ20" s="38"/>
      <c r="GK20" s="36"/>
      <c r="GL20" s="37"/>
      <c r="GM20" s="38"/>
      <c r="GN20" s="36"/>
      <c r="GO20" s="37"/>
      <c r="GP20" s="38"/>
      <c r="GQ20" s="36"/>
      <c r="GR20" s="37"/>
      <c r="GS20" s="38"/>
      <c r="GT20" s="36"/>
      <c r="GU20" s="37"/>
      <c r="GV20" s="38"/>
      <c r="GW20" s="36"/>
      <c r="GX20" s="37"/>
      <c r="GY20" s="38"/>
      <c r="GZ20" s="36"/>
      <c r="HA20" s="37"/>
      <c r="HB20" s="38"/>
      <c r="HC20" s="36"/>
      <c r="HD20" s="37"/>
      <c r="HE20" s="38"/>
      <c r="HF20" s="36"/>
      <c r="HG20" s="37"/>
      <c r="HH20" s="38"/>
      <c r="HI20" s="36"/>
      <c r="HJ20" s="37"/>
      <c r="HK20" s="38"/>
      <c r="HL20" s="36"/>
      <c r="HM20" s="37"/>
      <c r="HN20" s="38"/>
      <c r="HO20" s="36"/>
      <c r="HP20" s="37"/>
      <c r="HQ20" s="38"/>
      <c r="HR20" s="36"/>
      <c r="HS20" s="37"/>
      <c r="HT20" s="38"/>
      <c r="HU20" s="36"/>
      <c r="HV20" s="37"/>
      <c r="HW20" s="38"/>
      <c r="HX20" s="36"/>
      <c r="HY20" s="37"/>
      <c r="HZ20" s="38"/>
      <c r="IA20" s="36"/>
      <c r="IB20" s="37"/>
      <c r="IC20" s="38"/>
      <c r="ID20" s="36"/>
      <c r="IE20" s="37"/>
      <c r="IF20" s="38"/>
      <c r="IG20" s="36"/>
      <c r="IH20" s="37"/>
      <c r="II20" s="38"/>
      <c r="IJ20" s="36"/>
      <c r="IK20" s="37"/>
      <c r="IL20" s="38"/>
      <c r="IM20" s="36"/>
      <c r="IN20" s="37"/>
      <c r="IO20" s="38"/>
      <c r="IP20" s="36"/>
      <c r="IQ20" s="37"/>
      <c r="IR20" s="38"/>
      <c r="IS20" s="36"/>
      <c r="IT20" s="37"/>
      <c r="IU20" s="38"/>
      <c r="IV20" s="36"/>
    </row>
    <row r="21" spans="1:10" ht="30">
      <c r="A21" s="44" t="s">
        <v>111</v>
      </c>
      <c r="B21" s="25" t="s">
        <v>115</v>
      </c>
      <c r="C21" s="26" t="s">
        <v>44</v>
      </c>
      <c r="D21" s="58"/>
      <c r="E21" s="58"/>
      <c r="F21" s="58"/>
      <c r="G21" s="58"/>
      <c r="H21" s="58"/>
      <c r="I21" s="58"/>
      <c r="J21" s="18">
        <f>IF(((D21-TRUNC(D21,1))+(E21-TRUNC(E21,1))+(F21-TRUNC(F21,1))+(G21-TRUNC(G21,1))+(H21-TRUNC(H21,1))+(I21-TRUNC(I21,1)))&gt;0,"ОШИБКА: в строке 3.16 точность должна быть - один знак после запятой","")</f>
      </c>
    </row>
    <row r="22" spans="1:10" ht="31.5" customHeight="1">
      <c r="A22" s="44" t="s">
        <v>114</v>
      </c>
      <c r="B22" s="25" t="s">
        <v>128</v>
      </c>
      <c r="C22" s="26" t="s">
        <v>44</v>
      </c>
      <c r="D22" s="58"/>
      <c r="E22" s="81" t="s">
        <v>53</v>
      </c>
      <c r="F22" s="58"/>
      <c r="G22" s="81" t="s">
        <v>53</v>
      </c>
      <c r="H22" s="58"/>
      <c r="I22" s="81" t="s">
        <v>53</v>
      </c>
      <c r="J22" s="18">
        <f>IF(((D22-TRUNC(D22,0))+(F22-TRUNC(F22,0))+(H22-TRUNC(H22,0)))&gt;0,"ОШИБКА: в строке 3.17 не может быть нецелых чисел","")</f>
      </c>
    </row>
    <row r="23" spans="1:10" ht="31.5" customHeight="1">
      <c r="A23" s="44" t="s">
        <v>119</v>
      </c>
      <c r="B23" s="25" t="s">
        <v>122</v>
      </c>
      <c r="C23" s="26" t="s">
        <v>0</v>
      </c>
      <c r="D23" s="167"/>
      <c r="E23" s="167"/>
      <c r="F23" s="167"/>
      <c r="G23" s="167"/>
      <c r="H23" s="167"/>
      <c r="I23" s="167"/>
      <c r="J23" s="18">
        <f>IF(((D23-TRUNC(D23,1))+(F23-TRUNC(F23,1))+(H23-TRUNC(H23,1)))&gt;0,"ОШИБКА: в строке 3.18 точность должна быть - один знак после запятой","")</f>
      </c>
    </row>
    <row r="24" spans="1:10" ht="60.75" customHeight="1" thickBot="1">
      <c r="A24" s="46" t="s">
        <v>120</v>
      </c>
      <c r="B24" s="34" t="s">
        <v>133</v>
      </c>
      <c r="C24" s="47" t="s">
        <v>0</v>
      </c>
      <c r="D24" s="170"/>
      <c r="E24" s="170"/>
      <c r="F24" s="170"/>
      <c r="G24" s="170"/>
      <c r="H24" s="170"/>
      <c r="I24" s="170"/>
      <c r="J24" s="24">
        <f>IF(((D24-TRUNC(D24,1))+(F24-TRUNC(F24,1))+(H24-TRUNC(H24,1)))&gt;0,"ОШИБКА: в строке 3.19 точность должна быть - один знак после запятой","")</f>
      </c>
    </row>
    <row r="25" spans="1:10" ht="45">
      <c r="A25" s="74" t="s">
        <v>121</v>
      </c>
      <c r="B25" s="75" t="s">
        <v>129</v>
      </c>
      <c r="C25" s="76" t="s">
        <v>44</v>
      </c>
      <c r="D25" s="140"/>
      <c r="E25" s="129" t="s">
        <v>53</v>
      </c>
      <c r="F25" s="140"/>
      <c r="G25" s="129" t="s">
        <v>53</v>
      </c>
      <c r="H25" s="140"/>
      <c r="I25" s="129" t="s">
        <v>53</v>
      </c>
      <c r="J25" s="130">
        <f>IF(((D25-TRUNC(D25,0))+(F25-TRUNC(F25,0))+(H25-TRUNC(H25,0)))&gt;0,"ОШИБКА: в строке 3.20 не может быть нецелых чисел","")</f>
      </c>
    </row>
    <row r="26" spans="1:10" ht="40.5" customHeight="1">
      <c r="A26" s="135"/>
      <c r="B26" s="136" t="s">
        <v>24</v>
      </c>
      <c r="C26" s="76"/>
      <c r="D26" s="77"/>
      <c r="E26" s="129"/>
      <c r="F26" s="77"/>
      <c r="G26" s="129"/>
      <c r="H26" s="77"/>
      <c r="I26" s="129"/>
      <c r="J26" s="137">
        <f>IF(OR(D25&lt;(D27+D28+D29),F25&lt;(F27+F28+F29),H25&lt;(H27+H28+H29)),"ОШИБКА: сумма строк 3.21-3.23 не может быть больше общей строки 3.20","")</f>
      </c>
    </row>
    <row r="27" spans="1:10" ht="60">
      <c r="A27" s="70" t="s">
        <v>123</v>
      </c>
      <c r="B27" s="138" t="s">
        <v>210</v>
      </c>
      <c r="C27" s="26" t="s">
        <v>44</v>
      </c>
      <c r="D27" s="139"/>
      <c r="E27" s="81" t="s">
        <v>53</v>
      </c>
      <c r="F27" s="139"/>
      <c r="G27" s="81" t="s">
        <v>53</v>
      </c>
      <c r="H27" s="139"/>
      <c r="I27" s="81" t="s">
        <v>53</v>
      </c>
      <c r="J27" s="33">
        <f>IF(((D27-TRUNC(D27,0))+(F27-TRUNC(F27,0))+(H27-TRUNC(H27,0)))&gt;0,"ОШИБКА: в строке 3.21 не может быть нецелых чисел","")</f>
      </c>
    </row>
    <row r="28" spans="1:10" ht="45">
      <c r="A28" s="70" t="s">
        <v>124</v>
      </c>
      <c r="B28" s="61" t="s">
        <v>200</v>
      </c>
      <c r="C28" s="26" t="s">
        <v>44</v>
      </c>
      <c r="D28" s="139"/>
      <c r="E28" s="81" t="s">
        <v>53</v>
      </c>
      <c r="F28" s="139"/>
      <c r="G28" s="81" t="s">
        <v>53</v>
      </c>
      <c r="H28" s="139"/>
      <c r="I28" s="81" t="s">
        <v>53</v>
      </c>
      <c r="J28" s="33">
        <f>IF(((D28-TRUNC(D28,0))+(F28-TRUNC(F28,0))+(H28-TRUNC(H28,0)))&gt;0,"ОШИБКА: в строке 3.22 не может быть нецелых чисел","")</f>
      </c>
    </row>
    <row r="29" spans="1:10" ht="30">
      <c r="A29" s="70" t="s">
        <v>125</v>
      </c>
      <c r="B29" s="61" t="s">
        <v>196</v>
      </c>
      <c r="C29" s="26" t="s">
        <v>44</v>
      </c>
      <c r="D29" s="139"/>
      <c r="E29" s="81" t="s">
        <v>53</v>
      </c>
      <c r="F29" s="139"/>
      <c r="G29" s="81" t="s">
        <v>53</v>
      </c>
      <c r="H29" s="139"/>
      <c r="I29" s="81" t="s">
        <v>53</v>
      </c>
      <c r="J29" s="33">
        <f>IF(((D29-TRUNC(D29,0))+(F29-TRUNC(F29,0))+(H29-TRUNC(H29,0)))&gt;0,"ОШИБКА: в строке 3.23 не может быть нецелых чисел","")</f>
      </c>
    </row>
    <row r="30" spans="1:10" ht="30">
      <c r="A30" s="70" t="s">
        <v>126</v>
      </c>
      <c r="B30" s="61" t="s">
        <v>201</v>
      </c>
      <c r="C30" s="26" t="s">
        <v>197</v>
      </c>
      <c r="D30" s="139"/>
      <c r="E30" s="81" t="s">
        <v>53</v>
      </c>
      <c r="F30" s="139"/>
      <c r="G30" s="81" t="s">
        <v>53</v>
      </c>
      <c r="H30" s="139"/>
      <c r="I30" s="81" t="s">
        <v>53</v>
      </c>
      <c r="J30" s="33">
        <f>IF(((D30-TRUNC(D30,0))+(F30-TRUNC(F30,0))+(H30-TRUNC(H30,0)))&gt;0,"ОШИБКА: в строке 3.24 не может быть нецелых чисел","")</f>
      </c>
    </row>
    <row r="31" spans="1:10" ht="30">
      <c r="A31" s="70" t="s">
        <v>127</v>
      </c>
      <c r="B31" s="61" t="s">
        <v>199</v>
      </c>
      <c r="C31" s="26" t="s">
        <v>197</v>
      </c>
      <c r="D31" s="139"/>
      <c r="E31" s="81" t="s">
        <v>53</v>
      </c>
      <c r="F31" s="139"/>
      <c r="G31" s="81" t="s">
        <v>53</v>
      </c>
      <c r="H31" s="139"/>
      <c r="I31" s="81" t="s">
        <v>53</v>
      </c>
      <c r="J31" s="33">
        <f>IF(((D31-TRUNC(D31,0))+(F31-TRUNC(F31,0))+(H31-TRUNC(H31,0)))&gt;0,"ОШИБКА: в строке 3.25 не может быть нецелых чисел","")</f>
      </c>
    </row>
    <row r="32" spans="1:10" ht="30" customHeight="1">
      <c r="A32" s="70" t="s">
        <v>191</v>
      </c>
      <c r="B32" s="61" t="s">
        <v>198</v>
      </c>
      <c r="C32" s="26" t="s">
        <v>197</v>
      </c>
      <c r="D32" s="139"/>
      <c r="E32" s="81" t="s">
        <v>53</v>
      </c>
      <c r="F32" s="139"/>
      <c r="G32" s="81" t="s">
        <v>53</v>
      </c>
      <c r="H32" s="139"/>
      <c r="I32" s="81" t="s">
        <v>53</v>
      </c>
      <c r="J32" s="33">
        <f>IF(((D32-TRUNC(D32,0))+(F32-TRUNC(F32,0))+(H32-TRUNC(H32,0)))&gt;0,"ОШИБКА: в строке 3.26 не может быть нецелых чисел","")</f>
      </c>
    </row>
    <row r="33" spans="1:10" ht="51" customHeight="1" thickBot="1">
      <c r="A33" s="70" t="s">
        <v>192</v>
      </c>
      <c r="B33" s="61" t="s">
        <v>213</v>
      </c>
      <c r="C33" s="71" t="s">
        <v>44</v>
      </c>
      <c r="D33" s="139"/>
      <c r="E33" s="81" t="s">
        <v>53</v>
      </c>
      <c r="F33" s="139"/>
      <c r="G33" s="81" t="s">
        <v>53</v>
      </c>
      <c r="H33" s="139"/>
      <c r="I33" s="81" t="s">
        <v>53</v>
      </c>
      <c r="J33" s="33">
        <f>IF(((D33-TRUNC(D33,0))+(F33-TRUNC(F33,0))+(H33-TRUNC(H33,0)))&gt;0,"ОШИБКА: в строке 3.27 не может быть нецелых чисел","")</f>
      </c>
    </row>
    <row r="34" spans="1:10" ht="60">
      <c r="A34" s="40" t="s">
        <v>193</v>
      </c>
      <c r="B34" s="85" t="s">
        <v>211</v>
      </c>
      <c r="C34" s="86" t="s">
        <v>103</v>
      </c>
      <c r="D34" s="59"/>
      <c r="E34" s="50" t="s">
        <v>53</v>
      </c>
      <c r="F34" s="59"/>
      <c r="G34" s="50" t="s">
        <v>53</v>
      </c>
      <c r="H34" s="59"/>
      <c r="I34" s="50" t="s">
        <v>53</v>
      </c>
      <c r="J34" s="51"/>
    </row>
    <row r="35" spans="1:10" ht="60.75" customHeight="1" thickBot="1">
      <c r="A35" s="46" t="s">
        <v>202</v>
      </c>
      <c r="B35" s="82" t="s">
        <v>212</v>
      </c>
      <c r="C35" s="119" t="s">
        <v>103</v>
      </c>
      <c r="D35" s="120"/>
      <c r="E35" s="121" t="s">
        <v>53</v>
      </c>
      <c r="F35" s="120"/>
      <c r="G35" s="121" t="s">
        <v>53</v>
      </c>
      <c r="H35" s="120"/>
      <c r="I35" s="121" t="s">
        <v>53</v>
      </c>
      <c r="J35" s="118" t="s">
        <v>203</v>
      </c>
    </row>
    <row r="36" spans="1:10" ht="150">
      <c r="A36" s="40" t="s">
        <v>204</v>
      </c>
      <c r="B36" s="85" t="s">
        <v>131</v>
      </c>
      <c r="C36" s="86"/>
      <c r="D36" s="165"/>
      <c r="E36" s="165"/>
      <c r="F36" s="165"/>
      <c r="G36" s="165"/>
      <c r="H36" s="165"/>
      <c r="I36" s="165"/>
      <c r="J36" s="51"/>
    </row>
    <row r="37" spans="1:10" ht="45">
      <c r="A37" s="74" t="s">
        <v>205</v>
      </c>
      <c r="B37" s="35" t="s">
        <v>206</v>
      </c>
      <c r="C37" s="83" t="s">
        <v>103</v>
      </c>
      <c r="D37" s="78" t="s">
        <v>53</v>
      </c>
      <c r="E37" s="78" t="s">
        <v>53</v>
      </c>
      <c r="F37" s="78" t="s">
        <v>53</v>
      </c>
      <c r="G37" s="78" t="s">
        <v>53</v>
      </c>
      <c r="H37" s="84"/>
      <c r="I37" s="78" t="s">
        <v>53</v>
      </c>
      <c r="J37" s="122">
        <f>IF(((H37-TRUNC(H37,1)))&gt;0,"ОШИБКА: в строке 3.31 точность должна быть - один знак после запятой","")</f>
      </c>
    </row>
    <row r="38" spans="1:10" ht="90">
      <c r="A38" s="44" t="s">
        <v>207</v>
      </c>
      <c r="B38" s="35" t="s">
        <v>132</v>
      </c>
      <c r="C38" s="83"/>
      <c r="D38" s="166"/>
      <c r="E38" s="166"/>
      <c r="F38" s="166"/>
      <c r="G38" s="166"/>
      <c r="H38" s="166"/>
      <c r="I38" s="166"/>
      <c r="J38" s="45"/>
    </row>
    <row r="39" spans="1:10" ht="63" customHeight="1" thickBot="1">
      <c r="A39" s="46" t="s">
        <v>208</v>
      </c>
      <c r="B39" s="82" t="s">
        <v>194</v>
      </c>
      <c r="C39" s="47" t="s">
        <v>103</v>
      </c>
      <c r="D39" s="123" t="s">
        <v>53</v>
      </c>
      <c r="E39" s="123" t="s">
        <v>53</v>
      </c>
      <c r="F39" s="123" t="s">
        <v>53</v>
      </c>
      <c r="G39" s="123" t="s">
        <v>53</v>
      </c>
      <c r="H39" s="120"/>
      <c r="I39" s="123" t="s">
        <v>53</v>
      </c>
      <c r="J39" s="118" t="s">
        <v>209</v>
      </c>
    </row>
  </sheetData>
  <sheetProtection/>
  <mergeCells count="20">
    <mergeCell ref="D24:E24"/>
    <mergeCell ref="F24:G24"/>
    <mergeCell ref="H24:I24"/>
    <mergeCell ref="F23:G23"/>
    <mergeCell ref="B1:J1"/>
    <mergeCell ref="J2:J4"/>
    <mergeCell ref="D2:G2"/>
    <mergeCell ref="D3:E3"/>
    <mergeCell ref="F3:G3"/>
    <mergeCell ref="H2:I3"/>
    <mergeCell ref="D36:I36"/>
    <mergeCell ref="D38:I38"/>
    <mergeCell ref="A2:A4"/>
    <mergeCell ref="B2:B4"/>
    <mergeCell ref="C2:C4"/>
    <mergeCell ref="D23:E23"/>
    <mergeCell ref="H16:I16"/>
    <mergeCell ref="H23:I23"/>
    <mergeCell ref="D16:E16"/>
    <mergeCell ref="F16:G16"/>
  </mergeCells>
  <printOptions/>
  <pageMargins left="0.7086614173228347" right="0.7086614173228347" top="0.2755905511811024" bottom="0.2362204724409449" header="0.2362204724409449" footer="0.2755905511811024"/>
  <pageSetup fitToHeight="3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Александра Олеговна</dc:creator>
  <cp:keywords/>
  <dc:description/>
  <cp:lastModifiedBy>GA</cp:lastModifiedBy>
  <cp:lastPrinted>2018-02-19T09:11:03Z</cp:lastPrinted>
  <dcterms:created xsi:type="dcterms:W3CDTF">2016-06-17T07:08:43Z</dcterms:created>
  <dcterms:modified xsi:type="dcterms:W3CDTF">2018-03-23T06:48:22Z</dcterms:modified>
  <cp:category/>
  <cp:version/>
  <cp:contentType/>
  <cp:contentStatus/>
</cp:coreProperties>
</file>